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보은\"/>
    </mc:Choice>
  </mc:AlternateContent>
  <bookViews>
    <workbookView xWindow="0" yWindow="0" windowWidth="28800" windowHeight="12285" tabRatio="850" firstSheet="12" activeTab="18"/>
  </bookViews>
  <sheets>
    <sheet name="세척 후" sheetId="12" r:id="rId1"/>
    <sheet name="세척후_농장" sheetId="13" r:id="rId2"/>
    <sheet name="환경 17주" sheetId="14" r:id="rId3"/>
    <sheet name="환경 17주_농장" sheetId="15" r:id="rId4"/>
    <sheet name="환경 21주" sheetId="16" r:id="rId5"/>
    <sheet name="환경 21주_농장 " sheetId="17" r:id="rId6"/>
    <sheet name="환경 29주" sheetId="18" r:id="rId7"/>
    <sheet name="환경 29주_농장  " sheetId="19" r:id="rId8"/>
    <sheet name="환경 36주" sheetId="20" r:id="rId9"/>
    <sheet name="환경 36주_농장   " sheetId="21" r:id="rId10"/>
    <sheet name="환경 42주" sheetId="22" r:id="rId11"/>
    <sheet name="환경 42주_농장 " sheetId="23" r:id="rId12"/>
    <sheet name="환경 46주" sheetId="24" r:id="rId13"/>
    <sheet name="환경 46주_농장 " sheetId="25" r:id="rId14"/>
    <sheet name="환경 54주" sheetId="26" r:id="rId15"/>
    <sheet name="환경 54주_농장" sheetId="27" r:id="rId16"/>
    <sheet name="환경 60주(환우 16주)" sheetId="28" r:id="rId17"/>
    <sheet name="환경 60주(환우 16주)_농장" sheetId="29" r:id="rId18"/>
    <sheet name="환경 66주(환우 22주)" sheetId="30" r:id="rId19"/>
    <sheet name="환경 66주(환우 22주)_농장" sheetId="31" r:id="rId20"/>
    <sheet name="환경 72주(환우 28주)" sheetId="32" r:id="rId21"/>
    <sheet name="환경 72주(환우 28주)_농장" sheetId="33" r:id="rId22"/>
    <sheet name="반입 초생추" sheetId="3" state="hidden" r:id="rId23"/>
    <sheet name="반입초생추_농장" sheetId="4" state="hidden" r:id="rId24"/>
    <sheet name="환경 4주" sheetId="5" state="hidden" r:id="rId25"/>
    <sheet name="환경 4주_농장" sheetId="6" state="hidden" r:id="rId26"/>
    <sheet name="환경 8주 " sheetId="8" state="hidden" r:id="rId27"/>
    <sheet name="환경 8주_농장" sheetId="9" state="hidden" r:id="rId2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5" l="1"/>
  <c r="G4" i="15"/>
  <c r="G5" i="17"/>
  <c r="G4" i="17"/>
  <c r="G5" i="19"/>
  <c r="G4" i="19"/>
  <c r="G5" i="21"/>
  <c r="G4" i="21"/>
  <c r="G5" i="23"/>
  <c r="G4" i="23"/>
  <c r="G5" i="25"/>
  <c r="G4" i="25"/>
  <c r="G5" i="27"/>
  <c r="G4" i="27"/>
  <c r="G5" i="29"/>
  <c r="G4" i="29"/>
  <c r="G4" i="33"/>
  <c r="D4" i="33"/>
  <c r="G3" i="33"/>
  <c r="D5" i="33"/>
  <c r="A36" i="33"/>
  <c r="G27" i="33"/>
  <c r="C27" i="33"/>
  <c r="E26" i="33"/>
  <c r="A26" i="33"/>
  <c r="G25" i="33"/>
  <c r="C25" i="33"/>
  <c r="E24" i="33"/>
  <c r="A24" i="33"/>
  <c r="G23" i="33"/>
  <c r="C23" i="33"/>
  <c r="E22" i="33"/>
  <c r="A22" i="33"/>
  <c r="G21" i="33"/>
  <c r="C21" i="33"/>
  <c r="E20" i="33"/>
  <c r="A20" i="33"/>
  <c r="G19" i="33"/>
  <c r="C19" i="33"/>
  <c r="G18" i="33"/>
  <c r="E18" i="33"/>
  <c r="A18" i="33"/>
  <c r="G17" i="33"/>
  <c r="C17" i="33"/>
  <c r="E16" i="33"/>
  <c r="A16" i="33"/>
  <c r="G15" i="33"/>
  <c r="C15" i="33"/>
  <c r="E14" i="33"/>
  <c r="A14" i="33"/>
  <c r="G13" i="33"/>
  <c r="C13" i="33"/>
  <c r="E12" i="33"/>
  <c r="A12" i="33"/>
  <c r="G11" i="33"/>
  <c r="C11" i="33"/>
  <c r="E10" i="33"/>
  <c r="A10" i="33"/>
  <c r="G9" i="33"/>
  <c r="C9" i="33"/>
  <c r="E8" i="33"/>
  <c r="A8" i="33"/>
  <c r="G5" i="33"/>
  <c r="B5" i="33"/>
  <c r="B4" i="33"/>
  <c r="H26" i="32"/>
  <c r="D26" i="32"/>
  <c r="H24" i="32"/>
  <c r="D24" i="32"/>
  <c r="H22" i="32"/>
  <c r="D22" i="32"/>
  <c r="H20" i="32"/>
  <c r="D20" i="32"/>
  <c r="D18" i="32"/>
  <c r="H16" i="32"/>
  <c r="D16" i="32"/>
  <c r="H14" i="32"/>
  <c r="D14" i="32"/>
  <c r="H12" i="32"/>
  <c r="D12" i="32"/>
  <c r="H10" i="32"/>
  <c r="D10" i="32"/>
  <c r="H8" i="32"/>
  <c r="D8" i="32"/>
  <c r="A8" i="29"/>
  <c r="A8" i="31"/>
  <c r="G5" i="31"/>
  <c r="D5" i="31"/>
  <c r="G4" i="31"/>
  <c r="A36" i="31"/>
  <c r="G27" i="31"/>
  <c r="C27" i="31"/>
  <c r="E26" i="31"/>
  <c r="A26" i="31"/>
  <c r="G25" i="31"/>
  <c r="C25" i="31"/>
  <c r="E24" i="31"/>
  <c r="A24" i="31"/>
  <c r="G23" i="31"/>
  <c r="C23" i="31"/>
  <c r="E22" i="31"/>
  <c r="A22" i="31"/>
  <c r="G21" i="31"/>
  <c r="C21" i="31"/>
  <c r="E20" i="31"/>
  <c r="A20" i="31"/>
  <c r="G19" i="31"/>
  <c r="C19" i="31"/>
  <c r="G18" i="31"/>
  <c r="E18" i="31"/>
  <c r="A18" i="31"/>
  <c r="G17" i="31"/>
  <c r="C17" i="31"/>
  <c r="E16" i="31"/>
  <c r="A16" i="31"/>
  <c r="G15" i="31"/>
  <c r="C15" i="31"/>
  <c r="E14" i="31"/>
  <c r="A14" i="31"/>
  <c r="G13" i="31"/>
  <c r="C13" i="31"/>
  <c r="E12" i="31"/>
  <c r="A12" i="31"/>
  <c r="G11" i="31"/>
  <c r="C11" i="31"/>
  <c r="E10" i="31"/>
  <c r="A10" i="31"/>
  <c r="G9" i="31"/>
  <c r="C9" i="31"/>
  <c r="E8" i="31"/>
  <c r="B5" i="31"/>
  <c r="D4" i="31"/>
  <c r="B4" i="31"/>
  <c r="G3" i="31"/>
  <c r="H26" i="30"/>
  <c r="G26" i="31" s="1"/>
  <c r="D26" i="30"/>
  <c r="C26" i="31" s="1"/>
  <c r="H24" i="30"/>
  <c r="G24" i="31" s="1"/>
  <c r="D24" i="30"/>
  <c r="C24" i="31" s="1"/>
  <c r="H22" i="30"/>
  <c r="G22" i="31" s="1"/>
  <c r="D22" i="30"/>
  <c r="C22" i="31" s="1"/>
  <c r="H20" i="30"/>
  <c r="G20" i="31" s="1"/>
  <c r="D20" i="30"/>
  <c r="C20" i="31" s="1"/>
  <c r="D18" i="30"/>
  <c r="C18" i="31" s="1"/>
  <c r="H16" i="30"/>
  <c r="G16" i="31" s="1"/>
  <c r="D16" i="30"/>
  <c r="C16" i="31" s="1"/>
  <c r="H14" i="30"/>
  <c r="G14" i="31" s="1"/>
  <c r="D14" i="30"/>
  <c r="C14" i="31" s="1"/>
  <c r="H12" i="30"/>
  <c r="G12" i="31" s="1"/>
  <c r="D12" i="30"/>
  <c r="C12" i="31" s="1"/>
  <c r="H10" i="30"/>
  <c r="G10" i="31" s="1"/>
  <c r="D10" i="30"/>
  <c r="C10" i="31" s="1"/>
  <c r="H8" i="30"/>
  <c r="G8" i="31" s="1"/>
  <c r="D8" i="30"/>
  <c r="C8" i="31" s="1"/>
  <c r="A36" i="29"/>
  <c r="G27" i="29"/>
  <c r="C27" i="29"/>
  <c r="E26" i="29"/>
  <c r="A26" i="29"/>
  <c r="G25" i="29"/>
  <c r="C25" i="29"/>
  <c r="E24" i="29"/>
  <c r="A24" i="29"/>
  <c r="G23" i="29"/>
  <c r="C23" i="29"/>
  <c r="E22" i="29"/>
  <c r="A22" i="29"/>
  <c r="G21" i="29"/>
  <c r="C21" i="29"/>
  <c r="E20" i="29"/>
  <c r="A20" i="29"/>
  <c r="G19" i="29"/>
  <c r="C19" i="29"/>
  <c r="G18" i="29"/>
  <c r="E18" i="29"/>
  <c r="A18" i="29"/>
  <c r="G17" i="29"/>
  <c r="C17" i="29"/>
  <c r="E16" i="29"/>
  <c r="A16" i="29"/>
  <c r="G15" i="29"/>
  <c r="C15" i="29"/>
  <c r="E14" i="29"/>
  <c r="A14" i="29"/>
  <c r="G13" i="29"/>
  <c r="C13" i="29"/>
  <c r="E12" i="29"/>
  <c r="A12" i="29"/>
  <c r="G11" i="29"/>
  <c r="C11" i="29"/>
  <c r="E10" i="29"/>
  <c r="A10" i="29"/>
  <c r="G9" i="29"/>
  <c r="C9" i="29"/>
  <c r="E8" i="29"/>
  <c r="D5" i="29"/>
  <c r="B5" i="29"/>
  <c r="D4" i="29"/>
  <c r="B4" i="29"/>
  <c r="G3" i="29"/>
  <c r="H26" i="28"/>
  <c r="G26" i="29" s="1"/>
  <c r="D26" i="28"/>
  <c r="C26" i="29" s="1"/>
  <c r="H24" i="28"/>
  <c r="G24" i="29" s="1"/>
  <c r="D24" i="28"/>
  <c r="C24" i="29" s="1"/>
  <c r="H22" i="28"/>
  <c r="G22" i="29" s="1"/>
  <c r="D22" i="28"/>
  <c r="C22" i="29" s="1"/>
  <c r="H20" i="28"/>
  <c r="G20" i="29" s="1"/>
  <c r="D20" i="28"/>
  <c r="C20" i="29" s="1"/>
  <c r="D18" i="28"/>
  <c r="C18" i="29" s="1"/>
  <c r="H16" i="28"/>
  <c r="G16" i="29" s="1"/>
  <c r="D16" i="28"/>
  <c r="C16" i="29" s="1"/>
  <c r="H14" i="28"/>
  <c r="G14" i="29" s="1"/>
  <c r="D14" i="28"/>
  <c r="C14" i="29" s="1"/>
  <c r="H12" i="28"/>
  <c r="G12" i="29" s="1"/>
  <c r="D12" i="28"/>
  <c r="C12" i="29" s="1"/>
  <c r="H10" i="28"/>
  <c r="G10" i="29" s="1"/>
  <c r="D10" i="28"/>
  <c r="C10" i="29" s="1"/>
  <c r="H8" i="28"/>
  <c r="G8" i="29" s="1"/>
  <c r="D8" i="28"/>
  <c r="C8" i="29" s="1"/>
  <c r="A36" i="27"/>
  <c r="G27" i="27"/>
  <c r="C27" i="27"/>
  <c r="E26" i="27"/>
  <c r="A26" i="27"/>
  <c r="G25" i="27"/>
  <c r="C25" i="27"/>
  <c r="E24" i="27"/>
  <c r="A24" i="27"/>
  <c r="G23" i="27"/>
  <c r="C23" i="27"/>
  <c r="E22" i="27"/>
  <c r="A22" i="27"/>
  <c r="G21" i="27"/>
  <c r="C21" i="27"/>
  <c r="E20" i="27"/>
  <c r="A20" i="27"/>
  <c r="G19" i="27"/>
  <c r="C19" i="27"/>
  <c r="G18" i="27"/>
  <c r="E18" i="27"/>
  <c r="A18" i="27"/>
  <c r="G17" i="27"/>
  <c r="C17" i="27"/>
  <c r="E16" i="27"/>
  <c r="A16" i="27"/>
  <c r="G15" i="27"/>
  <c r="C15" i="27"/>
  <c r="E14" i="27"/>
  <c r="A14" i="27"/>
  <c r="G13" i="27"/>
  <c r="C13" i="27"/>
  <c r="E12" i="27"/>
  <c r="A12" i="27"/>
  <c r="G11" i="27"/>
  <c r="C11" i="27"/>
  <c r="E10" i="27"/>
  <c r="A10" i="27"/>
  <c r="G9" i="27"/>
  <c r="C9" i="27"/>
  <c r="E8" i="27"/>
  <c r="D5" i="27"/>
  <c r="B5" i="27"/>
  <c r="D4" i="27"/>
  <c r="B4" i="27"/>
  <c r="G3" i="27"/>
  <c r="H26" i="26"/>
  <c r="G26" i="27" s="1"/>
  <c r="D26" i="26"/>
  <c r="C26" i="27" s="1"/>
  <c r="H24" i="26"/>
  <c r="G24" i="27" s="1"/>
  <c r="D24" i="26"/>
  <c r="C24" i="27" s="1"/>
  <c r="H22" i="26"/>
  <c r="G22" i="27" s="1"/>
  <c r="D22" i="26"/>
  <c r="C22" i="27" s="1"/>
  <c r="H20" i="26"/>
  <c r="G20" i="27" s="1"/>
  <c r="D20" i="26"/>
  <c r="C20" i="27" s="1"/>
  <c r="D18" i="26"/>
  <c r="C18" i="27" s="1"/>
  <c r="H16" i="26"/>
  <c r="G16" i="27" s="1"/>
  <c r="D16" i="26"/>
  <c r="C16" i="27" s="1"/>
  <c r="H14" i="26"/>
  <c r="G14" i="27" s="1"/>
  <c r="D14" i="26"/>
  <c r="C14" i="27" s="1"/>
  <c r="H12" i="26"/>
  <c r="G12" i="27" s="1"/>
  <c r="D12" i="26"/>
  <c r="C12" i="27" s="1"/>
  <c r="H10" i="26"/>
  <c r="G10" i="27" s="1"/>
  <c r="D10" i="26"/>
  <c r="C10" i="27" s="1"/>
  <c r="H8" i="26"/>
  <c r="G8" i="27" s="1"/>
  <c r="D8" i="26"/>
  <c r="C8" i="27" s="1"/>
  <c r="D26" i="24"/>
  <c r="C26" i="25" s="1"/>
  <c r="A36" i="25"/>
  <c r="G27" i="25"/>
  <c r="C27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G18" i="25"/>
  <c r="E18" i="25"/>
  <c r="A18" i="25"/>
  <c r="G17" i="25"/>
  <c r="C17" i="25"/>
  <c r="E16" i="25"/>
  <c r="A16" i="25"/>
  <c r="G15" i="25"/>
  <c r="C15" i="25"/>
  <c r="E14" i="25"/>
  <c r="A14" i="25"/>
  <c r="G13" i="25"/>
  <c r="C13" i="25"/>
  <c r="E12" i="25"/>
  <c r="A12" i="25"/>
  <c r="G11" i="25"/>
  <c r="C11" i="25"/>
  <c r="E10" i="25"/>
  <c r="A10" i="25"/>
  <c r="G9" i="25"/>
  <c r="C9" i="25"/>
  <c r="E8" i="25"/>
  <c r="D5" i="25"/>
  <c r="B5" i="25"/>
  <c r="D4" i="25"/>
  <c r="B4" i="25"/>
  <c r="G3" i="25"/>
  <c r="H26" i="24"/>
  <c r="G26" i="25" s="1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D18" i="24"/>
  <c r="C18" i="25" s="1"/>
  <c r="H16" i="24"/>
  <c r="G16" i="25" s="1"/>
  <c r="D16" i="24"/>
  <c r="C16" i="25" s="1"/>
  <c r="H14" i="24"/>
  <c r="G14" i="25" s="1"/>
  <c r="D14" i="24"/>
  <c r="C14" i="25" s="1"/>
  <c r="H12" i="24"/>
  <c r="G12" i="25" s="1"/>
  <c r="D12" i="24"/>
  <c r="C12" i="25" s="1"/>
  <c r="H10" i="24"/>
  <c r="G10" i="25" s="1"/>
  <c r="D10" i="24"/>
  <c r="C10" i="25" s="1"/>
  <c r="H8" i="24"/>
  <c r="G8" i="25" s="1"/>
  <c r="D8" i="24"/>
  <c r="C8" i="25" s="1"/>
  <c r="A36" i="23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G18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D5" i="23"/>
  <c r="B5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G18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D5" i="21"/>
  <c r="B5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G18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D5" i="19"/>
  <c r="B5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G18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D5" i="17"/>
  <c r="B5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D5" i="15"/>
  <c r="B5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G18" i="15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8" i="33" l="1"/>
  <c r="C10" i="33"/>
  <c r="G12" i="33"/>
  <c r="C14" i="33"/>
  <c r="G16" i="33"/>
  <c r="C18" i="33"/>
  <c r="G20" i="33"/>
  <c r="C22" i="33"/>
  <c r="G24" i="33"/>
  <c r="C26" i="33"/>
  <c r="C8" i="33"/>
  <c r="G10" i="33"/>
  <c r="C12" i="33"/>
  <c r="G14" i="33"/>
  <c r="C16" i="33"/>
  <c r="C20" i="33"/>
  <c r="G22" i="33"/>
  <c r="C24" i="33"/>
  <c r="G26" i="33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 l="1"/>
  <c r="F20" i="13"/>
  <c r="F25" i="13"/>
  <c r="F29" i="13"/>
  <c r="F33" i="13"/>
  <c r="B22" i="13"/>
  <c r="B23" i="13"/>
  <c r="B26" i="13"/>
  <c r="B27" i="13"/>
  <c r="B30" i="13"/>
  <c r="B31" i="13"/>
  <c r="B34" i="13"/>
  <c r="B35" i="13"/>
  <c r="G23" i="13"/>
  <c r="G27" i="13"/>
  <c r="G31" i="13"/>
  <c r="G35" i="13"/>
  <c r="H36" i="12"/>
  <c r="G36" i="13" s="1"/>
  <c r="H35" i="12"/>
  <c r="F35" i="13" s="1"/>
  <c r="H34" i="12"/>
  <c r="G34" i="13" s="1"/>
  <c r="H33" i="12"/>
  <c r="G33" i="13" s="1"/>
  <c r="H32" i="12"/>
  <c r="G32" i="13" s="1"/>
  <c r="H31" i="12"/>
  <c r="F31" i="13" s="1"/>
  <c r="H30" i="12"/>
  <c r="G30" i="13" s="1"/>
  <c r="H29" i="12"/>
  <c r="G29" i="13" s="1"/>
  <c r="H28" i="12"/>
  <c r="G28" i="13" s="1"/>
  <c r="H27" i="12"/>
  <c r="F27" i="13" s="1"/>
  <c r="H26" i="12"/>
  <c r="F26" i="13" s="1"/>
  <c r="H25" i="12"/>
  <c r="G25" i="13" s="1"/>
  <c r="H24" i="12"/>
  <c r="G24" i="13" s="1"/>
  <c r="H23" i="12"/>
  <c r="F23" i="13" s="1"/>
  <c r="H22" i="12"/>
  <c r="G22" i="13" s="1"/>
  <c r="H21" i="12"/>
  <c r="F21" i="13" s="1"/>
  <c r="H20" i="12"/>
  <c r="G20" i="13" s="1"/>
  <c r="H19" i="12"/>
  <c r="F19" i="13" s="1"/>
  <c r="H18" i="12"/>
  <c r="F18" i="13" s="1"/>
  <c r="H17" i="12"/>
  <c r="G17" i="13" s="1"/>
  <c r="H16" i="12"/>
  <c r="F16" i="13" s="1"/>
  <c r="H15" i="12"/>
  <c r="G15" i="13" s="1"/>
  <c r="H14" i="12"/>
  <c r="G14" i="13" s="1"/>
  <c r="H13" i="12"/>
  <c r="F13" i="13" s="1"/>
  <c r="H12" i="12"/>
  <c r="F12" i="13" s="1"/>
  <c r="H11" i="12"/>
  <c r="G11" i="13" s="1"/>
  <c r="H10" i="12"/>
  <c r="F10" i="13" s="1"/>
  <c r="H9" i="12"/>
  <c r="F9" i="13" s="1"/>
  <c r="H8" i="12"/>
  <c r="G8" i="13" s="1"/>
  <c r="H7" i="12"/>
  <c r="F7" i="13" s="1"/>
  <c r="D8" i="12"/>
  <c r="B8" i="13" s="1"/>
  <c r="D9" i="12"/>
  <c r="B9" i="13" s="1"/>
  <c r="D10" i="12"/>
  <c r="C10" i="13" s="1"/>
  <c r="D11" i="12"/>
  <c r="B11" i="13" s="1"/>
  <c r="D12" i="12"/>
  <c r="B12" i="13" s="1"/>
  <c r="D13" i="12"/>
  <c r="C13" i="13" s="1"/>
  <c r="D14" i="12"/>
  <c r="C14" i="13" s="1"/>
  <c r="D15" i="12"/>
  <c r="C15" i="13" s="1"/>
  <c r="D16" i="12"/>
  <c r="B16" i="13" s="1"/>
  <c r="D17" i="12"/>
  <c r="B17" i="13" s="1"/>
  <c r="D18" i="12"/>
  <c r="B18" i="13" s="1"/>
  <c r="D19" i="12"/>
  <c r="B19" i="13" s="1"/>
  <c r="D20" i="12"/>
  <c r="B20" i="13" s="1"/>
  <c r="D21" i="12"/>
  <c r="C21" i="13" s="1"/>
  <c r="D22" i="12"/>
  <c r="D23" i="12"/>
  <c r="C23" i="13" s="1"/>
  <c r="D24" i="12"/>
  <c r="B24" i="13" s="1"/>
  <c r="D25" i="12"/>
  <c r="B25" i="13" s="1"/>
  <c r="D26" i="12"/>
  <c r="D27" i="12"/>
  <c r="D28" i="12"/>
  <c r="B28" i="13" s="1"/>
  <c r="D29" i="12"/>
  <c r="C29" i="13" s="1"/>
  <c r="D30" i="12"/>
  <c r="D31" i="12"/>
  <c r="C31" i="13" s="1"/>
  <c r="D32" i="12"/>
  <c r="B32" i="13" s="1"/>
  <c r="D33" i="12"/>
  <c r="C33" i="13" s="1"/>
  <c r="D34" i="12"/>
  <c r="D35" i="12"/>
  <c r="C35" i="13" s="1"/>
  <c r="D36" i="12"/>
  <c r="B36" i="13" s="1"/>
  <c r="C16" i="13"/>
  <c r="D7" i="12"/>
  <c r="C7" i="13" s="1"/>
  <c r="C18" i="13"/>
  <c r="C22" i="13"/>
  <c r="C25" i="13"/>
  <c r="C26" i="13"/>
  <c r="C27" i="13"/>
  <c r="C30" i="13"/>
  <c r="C34" i="13"/>
  <c r="E10" i="13"/>
  <c r="E13" i="13"/>
  <c r="E16" i="13"/>
  <c r="E19" i="13"/>
  <c r="E22" i="13"/>
  <c r="E25" i="13"/>
  <c r="E28" i="13"/>
  <c r="E31" i="13"/>
  <c r="E34" i="13"/>
  <c r="E7" i="13"/>
  <c r="A10" i="13"/>
  <c r="A13" i="13"/>
  <c r="A16" i="13"/>
  <c r="A19" i="13"/>
  <c r="A22" i="13"/>
  <c r="A25" i="13"/>
  <c r="A28" i="13"/>
  <c r="A31" i="13"/>
  <c r="A34" i="13"/>
  <c r="A7" i="13"/>
  <c r="F30" i="13" l="1"/>
  <c r="G26" i="13"/>
  <c r="C36" i="13"/>
  <c r="C32" i="13"/>
  <c r="G18" i="13"/>
  <c r="B33" i="13"/>
  <c r="B29" i="13"/>
  <c r="F36" i="13"/>
  <c r="F32" i="13"/>
  <c r="F28" i="13"/>
  <c r="F24" i="13"/>
  <c r="F34" i="13"/>
  <c r="F22" i="13"/>
  <c r="C24" i="13"/>
  <c r="C28" i="13"/>
  <c r="G21" i="13"/>
  <c r="G19" i="13"/>
  <c r="F17" i="13"/>
  <c r="G16" i="13"/>
  <c r="F15" i="13"/>
  <c r="F14" i="13"/>
  <c r="G13" i="13"/>
  <c r="G12" i="13"/>
  <c r="F11" i="13"/>
  <c r="G9" i="13"/>
  <c r="B21" i="13"/>
  <c r="C20" i="13"/>
  <c r="C19" i="13"/>
  <c r="C17" i="13"/>
  <c r="B15" i="13"/>
  <c r="B14" i="13"/>
  <c r="B13" i="13"/>
  <c r="C12" i="13"/>
  <c r="C11" i="13"/>
  <c r="C9" i="13"/>
  <c r="G10" i="13"/>
  <c r="F8" i="13"/>
  <c r="G7" i="13"/>
  <c r="B10" i="13"/>
  <c r="C8" i="13"/>
  <c r="B7" i="13"/>
  <c r="D4" i="13" l="1"/>
  <c r="A41" i="13"/>
  <c r="A40" i="13"/>
  <c r="G4" i="13"/>
  <c r="B4" i="13"/>
  <c r="G3" i="13"/>
  <c r="A36" i="9" l="1"/>
  <c r="E26" i="9"/>
  <c r="A26" i="9"/>
  <c r="E24" i="9"/>
  <c r="A24" i="9"/>
  <c r="E22" i="9"/>
  <c r="A22" i="9"/>
  <c r="E20" i="9"/>
  <c r="A20" i="9"/>
  <c r="E18" i="9"/>
  <c r="A18" i="9"/>
  <c r="E16" i="9"/>
  <c r="A16" i="9"/>
  <c r="E14" i="9"/>
  <c r="A14" i="9"/>
  <c r="E12" i="9"/>
  <c r="A12" i="9"/>
  <c r="E10" i="9"/>
  <c r="A10" i="9"/>
  <c r="E8" i="9"/>
  <c r="A8" i="9"/>
  <c r="D5" i="9"/>
  <c r="B5" i="9"/>
  <c r="G4" i="9"/>
  <c r="D4" i="9"/>
  <c r="B4" i="9"/>
  <c r="G3" i="9"/>
  <c r="H27" i="8"/>
  <c r="G27" i="9" s="1"/>
  <c r="D27" i="8"/>
  <c r="C27" i="9" s="1"/>
  <c r="H26" i="8"/>
  <c r="G26" i="9" s="1"/>
  <c r="D26" i="8"/>
  <c r="C26" i="9" s="1"/>
  <c r="H25" i="8"/>
  <c r="G25" i="9" s="1"/>
  <c r="D25" i="8"/>
  <c r="C25" i="9" s="1"/>
  <c r="H24" i="8"/>
  <c r="G24" i="9" s="1"/>
  <c r="D24" i="8"/>
  <c r="C24" i="9" s="1"/>
  <c r="H23" i="8"/>
  <c r="G23" i="9" s="1"/>
  <c r="D23" i="8"/>
  <c r="C23" i="9" s="1"/>
  <c r="H22" i="8"/>
  <c r="G22" i="9" s="1"/>
  <c r="D22" i="8"/>
  <c r="C22" i="9" s="1"/>
  <c r="H21" i="8"/>
  <c r="G21" i="9" s="1"/>
  <c r="D21" i="8"/>
  <c r="C21" i="9" s="1"/>
  <c r="H20" i="8"/>
  <c r="G20" i="9" s="1"/>
  <c r="D20" i="8"/>
  <c r="C20" i="9" s="1"/>
  <c r="H19" i="8"/>
  <c r="G19" i="9" s="1"/>
  <c r="D19" i="8"/>
  <c r="C19" i="9" s="1"/>
  <c r="H18" i="8"/>
  <c r="G18" i="9" s="1"/>
  <c r="D18" i="8"/>
  <c r="C18" i="9" s="1"/>
  <c r="H17" i="8"/>
  <c r="G17" i="9" s="1"/>
  <c r="D17" i="8"/>
  <c r="C17" i="9" s="1"/>
  <c r="H16" i="8"/>
  <c r="G16" i="9" s="1"/>
  <c r="D16" i="8"/>
  <c r="C16" i="9" s="1"/>
  <c r="H15" i="8"/>
  <c r="G15" i="9" s="1"/>
  <c r="D15" i="8"/>
  <c r="C15" i="9" s="1"/>
  <c r="H14" i="8"/>
  <c r="G14" i="9" s="1"/>
  <c r="D14" i="8"/>
  <c r="C14" i="9" s="1"/>
  <c r="H13" i="8"/>
  <c r="G13" i="9" s="1"/>
  <c r="D13" i="8"/>
  <c r="C13" i="9" s="1"/>
  <c r="H12" i="8"/>
  <c r="G12" i="9" s="1"/>
  <c r="D12" i="8"/>
  <c r="C12" i="9" s="1"/>
  <c r="H11" i="8"/>
  <c r="G11" i="9" s="1"/>
  <c r="D11" i="8"/>
  <c r="C11" i="9" s="1"/>
  <c r="H10" i="8"/>
  <c r="G10" i="9" s="1"/>
  <c r="D10" i="8"/>
  <c r="C10" i="9" s="1"/>
  <c r="H9" i="8"/>
  <c r="G9" i="9" s="1"/>
  <c r="D9" i="8"/>
  <c r="C9" i="9" s="1"/>
  <c r="H8" i="8"/>
  <c r="G8" i="9" s="1"/>
  <c r="D8" i="8"/>
  <c r="C8" i="9" s="1"/>
  <c r="H8" i="3" l="1"/>
  <c r="G8" i="4" s="1"/>
  <c r="H9" i="3"/>
  <c r="G9" i="4" s="1"/>
  <c r="H10" i="3"/>
  <c r="G10" i="4" s="1"/>
  <c r="H11" i="3"/>
  <c r="G11" i="4" s="1"/>
  <c r="H12" i="3"/>
  <c r="G12" i="4" s="1"/>
  <c r="H13" i="3"/>
  <c r="G13" i="4" s="1"/>
  <c r="H14" i="3"/>
  <c r="G14" i="4" s="1"/>
  <c r="H15" i="3"/>
  <c r="G15" i="4" s="1"/>
  <c r="H16" i="3"/>
  <c r="G16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G13" i="6"/>
  <c r="G19" i="6"/>
  <c r="G23" i="6"/>
  <c r="G27" i="6"/>
  <c r="C11" i="6"/>
  <c r="H9" i="5"/>
  <c r="G9" i="6" s="1"/>
  <c r="H10" i="5"/>
  <c r="G10" i="6" s="1"/>
  <c r="H11" i="5"/>
  <c r="G11" i="6" s="1"/>
  <c r="H12" i="5"/>
  <c r="G12" i="6" s="1"/>
  <c r="H13" i="5"/>
  <c r="H14" i="5"/>
  <c r="G14" i="6" s="1"/>
  <c r="H15" i="5"/>
  <c r="G15" i="6" s="1"/>
  <c r="H16" i="5"/>
  <c r="G16" i="6" s="1"/>
  <c r="H17" i="5"/>
  <c r="G17" i="6" s="1"/>
  <c r="H18" i="5"/>
  <c r="G18" i="6" s="1"/>
  <c r="H19" i="5"/>
  <c r="H20" i="5"/>
  <c r="G20" i="6" s="1"/>
  <c r="H21" i="5"/>
  <c r="G21" i="6" s="1"/>
  <c r="H22" i="5"/>
  <c r="G22" i="6" s="1"/>
  <c r="H23" i="5"/>
  <c r="H24" i="5"/>
  <c r="G24" i="6" s="1"/>
  <c r="H25" i="5"/>
  <c r="G25" i="6" s="1"/>
  <c r="H26" i="5"/>
  <c r="G26" i="6" s="1"/>
  <c r="H27" i="5"/>
  <c r="H8" i="5"/>
  <c r="G8" i="6" s="1"/>
  <c r="D9" i="5"/>
  <c r="C9" i="6" s="1"/>
  <c r="D10" i="5"/>
  <c r="C10" i="6" s="1"/>
  <c r="D11" i="5"/>
  <c r="D12" i="5"/>
  <c r="C12" i="6" s="1"/>
  <c r="D13" i="5"/>
  <c r="C13" i="6" s="1"/>
  <c r="D14" i="5"/>
  <c r="C14" i="6" s="1"/>
  <c r="D15" i="5"/>
  <c r="C15" i="6" s="1"/>
  <c r="D16" i="5"/>
  <c r="C16" i="6" s="1"/>
  <c r="D17" i="5"/>
  <c r="C17" i="6" s="1"/>
  <c r="D18" i="5"/>
  <c r="C18" i="6" s="1"/>
  <c r="D19" i="5"/>
  <c r="C19" i="6" s="1"/>
  <c r="D20" i="5"/>
  <c r="C20" i="6" s="1"/>
  <c r="D21" i="5"/>
  <c r="C21" i="6" s="1"/>
  <c r="D22" i="5"/>
  <c r="C22" i="6" s="1"/>
  <c r="D23" i="5"/>
  <c r="C23" i="6" s="1"/>
  <c r="D24" i="5"/>
  <c r="C24" i="6" s="1"/>
  <c r="D25" i="5"/>
  <c r="C25" i="6" s="1"/>
  <c r="D26" i="5"/>
  <c r="C26" i="6" s="1"/>
  <c r="D27" i="5"/>
  <c r="C27" i="6" s="1"/>
  <c r="D8" i="5"/>
  <c r="C8" i="6" s="1"/>
  <c r="D5" i="6"/>
  <c r="B5" i="6"/>
  <c r="E12" i="6"/>
  <c r="E14" i="6"/>
  <c r="E16" i="6"/>
  <c r="E18" i="6"/>
  <c r="E20" i="6"/>
  <c r="E22" i="6"/>
  <c r="E24" i="6"/>
  <c r="A12" i="6"/>
  <c r="A14" i="6"/>
  <c r="A16" i="6"/>
  <c r="A18" i="6"/>
  <c r="A20" i="6"/>
  <c r="A22" i="6"/>
  <c r="A24" i="6"/>
  <c r="A36" i="6"/>
  <c r="E26" i="6"/>
  <c r="A26" i="6"/>
  <c r="E10" i="6"/>
  <c r="A10" i="6"/>
  <c r="E8" i="6"/>
  <c r="A8" i="6"/>
  <c r="G4" i="6"/>
  <c r="D4" i="6"/>
  <c r="B4" i="6"/>
  <c r="G3" i="6"/>
  <c r="E9" i="4"/>
  <c r="E10" i="4"/>
  <c r="E11" i="4"/>
  <c r="E12" i="4"/>
  <c r="E13" i="4"/>
  <c r="E14" i="4"/>
  <c r="E15" i="4"/>
  <c r="E16" i="4"/>
  <c r="A9" i="4"/>
  <c r="A10" i="4"/>
  <c r="A11" i="4"/>
  <c r="A12" i="4"/>
  <c r="A13" i="4"/>
  <c r="A14" i="4"/>
  <c r="A15" i="4"/>
  <c r="A16" i="4"/>
  <c r="A25" i="4"/>
  <c r="E8" i="4"/>
  <c r="A8" i="4"/>
  <c r="E7" i="4"/>
  <c r="A7" i="4"/>
  <c r="G4" i="4"/>
  <c r="D4" i="4"/>
  <c r="B4" i="4"/>
  <c r="G3" i="4"/>
</calcChain>
</file>

<file path=xl/sharedStrings.xml><?xml version="1.0" encoding="utf-8"?>
<sst xmlns="http://schemas.openxmlformats.org/spreadsheetml/2006/main" count="1454" uniqueCount="183">
  <si>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</si>
  <si>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</si>
  <si>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</si>
  <si>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</si>
  <si>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</si>
  <si>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</si>
  <si>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</si>
  <si>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</si>
  <si>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</si>
  <si>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</si>
  <si>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</si>
  <si>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</si>
  <si>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17-2015</t>
    <phoneticPr fontId="3" type="noConversion"/>
  </si>
  <si>
    <t>17-2015</t>
    <phoneticPr fontId="3" type="noConversion"/>
  </si>
  <si>
    <t>샘플채취일</t>
    <phoneticPr fontId="3" type="noConversion"/>
  </si>
  <si>
    <t>샘플채취일</t>
    <phoneticPr fontId="3" type="noConversion"/>
  </si>
  <si>
    <t>2017.11.15</t>
    <phoneticPr fontId="3" type="noConversion"/>
  </si>
  <si>
    <t>2017.11.15</t>
    <phoneticPr fontId="3" type="noConversion"/>
  </si>
  <si>
    <t>샘플채취자</t>
    <phoneticPr fontId="3" type="noConversion"/>
  </si>
  <si>
    <t>샘플채취자</t>
    <phoneticPr fontId="3" type="noConversion"/>
  </si>
  <si>
    <t>김병윤, 윤재성</t>
    <phoneticPr fontId="3" type="noConversion"/>
  </si>
  <si>
    <t>김병윤, 윤재성</t>
    <phoneticPr fontId="3" type="noConversion"/>
  </si>
  <si>
    <t>검사 위치</t>
    <phoneticPr fontId="3" type="noConversion"/>
  </si>
  <si>
    <t>살모넬라</t>
    <phoneticPr fontId="3" type="noConversion"/>
  </si>
  <si>
    <t>살모넬라</t>
    <phoneticPr fontId="3" type="noConversion"/>
  </si>
  <si>
    <t>검사위치</t>
    <phoneticPr fontId="3" type="noConversion"/>
  </si>
  <si>
    <t>음성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</si>
  <si>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</si>
  <si>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</si>
  <si>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</si>
  <si>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</si>
  <si>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</si>
  <si>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</si>
  <si>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</si>
  <si>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</si>
  <si>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</si>
  <si>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</si>
  <si>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</si>
  <si>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</si>
  <si>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</si>
  <si>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둔포농장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</si>
  <si>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</si>
  <si>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</si>
  <si>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</si>
  <si>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초생추 분변
(5점)</t>
    <phoneticPr fontId="3" type="noConversion"/>
  </si>
  <si>
    <t>샘플채취일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</si>
  <si>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</si>
  <si>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농장 계사 환경 살모넬라 검사</t>
    <phoneticPr fontId="3" type="noConversion"/>
  </si>
  <si>
    <t>농장명</t>
    <phoneticPr fontId="3" type="noConversion"/>
  </si>
  <si>
    <t>둔포농장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</si>
  <si>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</si>
  <si>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</si>
  <si>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</si>
  <si>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</si>
  <si>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</si>
  <si>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</si>
  <si>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</si>
  <si>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4주령</t>
    <phoneticPr fontId="3" type="noConversion"/>
  </si>
  <si>
    <t>.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</si>
  <si>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</si>
  <si>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</si>
  <si>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</si>
  <si>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</si>
  <si>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</si>
  <si>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.</t>
    <phoneticPr fontId="3" type="noConversion"/>
  </si>
  <si>
    <t>.</t>
    <phoneticPr fontId="3" type="noConversion"/>
  </si>
  <si>
    <t>.</t>
    <phoneticPr fontId="3" type="noConversion"/>
  </si>
  <si>
    <t>.</t>
    <phoneticPr fontId="3" type="noConversion"/>
  </si>
  <si>
    <t>Sal.spp</t>
    <phoneticPr fontId="3" type="noConversion"/>
  </si>
  <si>
    <t>S.hanba</t>
    <phoneticPr fontId="3" type="noConversion"/>
  </si>
  <si>
    <t>SE</t>
    <phoneticPr fontId="3" type="noConversion"/>
  </si>
  <si>
    <t>보은농장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</si>
  <si>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</si>
  <si>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</si>
  <si>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</si>
  <si>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</si>
  <si>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</si>
  <si>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</si>
  <si>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</si>
  <si>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</si>
  <si>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</si>
  <si>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</si>
  <si>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</si>
  <si>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</si>
  <si>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</si>
  <si>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</si>
  <si>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</si>
  <si>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</si>
  <si>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</si>
  <si>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</si>
  <si>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</si>
  <si>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</si>
  <si>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Commetns</t>
    <phoneticPr fontId="3" type="noConversion"/>
  </si>
  <si>
    <t>윤재성</t>
    <phoneticPr fontId="3" type="noConversion"/>
  </si>
  <si>
    <t>17-2383</t>
    <phoneticPr fontId="3" type="noConversion"/>
  </si>
  <si>
    <t>급이기</t>
  </si>
  <si>
    <t>급이기</t>
    <phoneticPr fontId="3" type="noConversion"/>
  </si>
  <si>
    <t>계사 바닥</t>
  </si>
  <si>
    <t>계사 바닥</t>
    <phoneticPr fontId="3" type="noConversion"/>
  </si>
  <si>
    <t>계사 벽</t>
  </si>
  <si>
    <t>계사 벽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</si>
  <si>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</si>
  <si>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</si>
  <si>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</si>
  <si>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</si>
  <si>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</si>
  <si>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</si>
  <si>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살모넬라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</si>
  <si>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</si>
  <si>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</si>
  <si>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</si>
  <si>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t>S.hanba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</si>
  <si>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</si>
  <si>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</si>
  <si>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</si>
  <si>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</si>
  <si>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</si>
  <si>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</si>
  <si>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</si>
  <si>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</si>
  <si>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</si>
  <si>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</si>
  <si>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</si>
  <si>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</si>
  <si>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</si>
  <si>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</si>
  <si>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적합</t>
    <phoneticPr fontId="3" type="noConversion"/>
  </si>
  <si>
    <t>부적합</t>
    <phoneticPr fontId="3" type="noConversion"/>
  </si>
  <si>
    <t>2018.01.09</t>
    <phoneticPr fontId="3" type="noConversion"/>
  </si>
  <si>
    <t>17주령</t>
    <phoneticPr fontId="3" type="noConversion"/>
  </si>
  <si>
    <t>18-0118</t>
    <phoneticPr fontId="3" type="noConversion"/>
  </si>
  <si>
    <t>s.bellevue or s.lezennes</t>
  </si>
  <si>
    <t>s.corvallis</t>
  </si>
  <si>
    <t>18-0380</t>
    <phoneticPr fontId="3" type="noConversion"/>
  </si>
  <si>
    <t>21주령</t>
    <phoneticPr fontId="3" type="noConversion"/>
  </si>
  <si>
    <t>2018.02.06</t>
    <phoneticPr fontId="3" type="noConversion"/>
  </si>
  <si>
    <t>2018.04.10</t>
    <phoneticPr fontId="3" type="noConversion"/>
  </si>
  <si>
    <t>29주령</t>
    <phoneticPr fontId="3" type="noConversion"/>
  </si>
  <si>
    <t>18-0857</t>
    <phoneticPr fontId="3" type="noConversion"/>
  </si>
  <si>
    <t>2018.05.24</t>
    <phoneticPr fontId="3" type="noConversion"/>
  </si>
  <si>
    <t>36주령</t>
    <phoneticPr fontId="3" type="noConversion"/>
  </si>
  <si>
    <t>18-1199</t>
    <phoneticPr fontId="3" type="noConversion"/>
  </si>
  <si>
    <t>2018.07.13</t>
    <phoneticPr fontId="3" type="noConversion"/>
  </si>
  <si>
    <t>42주령</t>
    <phoneticPr fontId="3" type="noConversion"/>
  </si>
  <si>
    <t>18-1615</t>
    <phoneticPr fontId="3" type="noConversion"/>
  </si>
  <si>
    <t>숫탉</t>
    <phoneticPr fontId="3" type="noConversion"/>
  </si>
  <si>
    <t>48주령</t>
    <phoneticPr fontId="3" type="noConversion"/>
  </si>
  <si>
    <t>2018.08.03</t>
    <phoneticPr fontId="3" type="noConversion"/>
  </si>
  <si>
    <t>18-1739</t>
    <phoneticPr fontId="3" type="noConversion"/>
  </si>
  <si>
    <t>정찬근</t>
    <phoneticPr fontId="3" type="noConversion"/>
  </si>
  <si>
    <t>수탉</t>
    <phoneticPr fontId="3" type="noConversion"/>
  </si>
  <si>
    <t>54주령</t>
    <phoneticPr fontId="3" type="noConversion"/>
  </si>
  <si>
    <t>2018.09.28</t>
    <phoneticPr fontId="3" type="noConversion"/>
  </si>
  <si>
    <t>18-2184</t>
    <phoneticPr fontId="3" type="noConversion"/>
  </si>
  <si>
    <t>2018.11.13</t>
    <phoneticPr fontId="3" type="noConversion"/>
  </si>
  <si>
    <t>64주령</t>
    <phoneticPr fontId="3" type="noConversion"/>
  </si>
  <si>
    <t>18-2509</t>
    <phoneticPr fontId="3" type="noConversion"/>
  </si>
  <si>
    <t>70주령</t>
    <phoneticPr fontId="3" type="noConversion"/>
  </si>
  <si>
    <t>18-3027</t>
    <phoneticPr fontId="3" type="noConversion"/>
  </si>
  <si>
    <t>음성</t>
    <phoneticPr fontId="3" type="noConversion"/>
  </si>
  <si>
    <t>음성</t>
    <phoneticPr fontId="3" type="noConversion"/>
  </si>
  <si>
    <t>검사완료일</t>
    <phoneticPr fontId="3" type="noConversion"/>
  </si>
  <si>
    <t>19-0346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</si>
  <si>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</si>
  <si>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72주령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</si>
  <si>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</si>
  <si>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</si>
  <si>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</si>
  <si>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</si>
  <si>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</si>
  <si>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</si>
  <si>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</si>
  <si>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</si>
  <si>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</si>
  <si>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정찬근</t>
    <phoneticPr fontId="3" type="noConversion"/>
  </si>
  <si>
    <t>정찬근</t>
    <phoneticPr fontId="3" type="noConversion"/>
  </si>
  <si>
    <t>정찬근</t>
    <phoneticPr fontId="3" type="noConversion"/>
  </si>
  <si>
    <t>정찬근</t>
    <phoneticPr fontId="3" type="noConversion"/>
  </si>
  <si>
    <t>정찬근</t>
    <phoneticPr fontId="3" type="noConversion"/>
  </si>
  <si>
    <t>0000-00-00</t>
    <phoneticPr fontId="3" type="noConversion"/>
  </si>
  <si>
    <t>0000-00-00</t>
    <phoneticPr fontId="3" type="noConversion"/>
  </si>
  <si>
    <t>0000-00-00</t>
    <phoneticPr fontId="3" type="noConversion"/>
  </si>
  <si>
    <t>0000-00-00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</si>
</sst>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표준" xfId="0" builtinId="0"/>
  </cellStyles>
  <dxfs count="164"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H19" sqref="H19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99" t="s">
        <v>72</v>
      </c>
      <c r="B1" s="99"/>
      <c r="C1" s="99"/>
      <c r="D1" s="99"/>
      <c r="E1" s="99"/>
      <c r="F1" s="99"/>
      <c r="G1" s="99"/>
      <c r="H1" s="99"/>
    </row>
    <row r="3" spans="1:8" x14ac:dyDescent="0.3">
      <c r="F3" s="61" t="s">
        <v>73</v>
      </c>
      <c r="G3" s="100" t="s">
        <v>94</v>
      </c>
      <c r="H3" s="101"/>
    </row>
    <row r="4" spans="1:8" x14ac:dyDescent="0.3">
      <c r="A4" s="4" t="s">
        <v>74</v>
      </c>
      <c r="B4" s="54" t="s">
        <v>71</v>
      </c>
      <c r="C4" s="4" t="s">
        <v>75</v>
      </c>
      <c r="D4" s="102">
        <v>43089</v>
      </c>
      <c r="E4" s="103"/>
      <c r="F4" s="4" t="s">
        <v>76</v>
      </c>
      <c r="G4" s="103" t="s">
        <v>93</v>
      </c>
      <c r="H4" s="104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5" t="s">
        <v>3</v>
      </c>
      <c r="E6" s="37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105">
        <v>110</v>
      </c>
      <c r="B7" s="56" t="s">
        <v>100</v>
      </c>
      <c r="C7" s="67">
        <f>(25+10)/2</f>
        <v>17.5</v>
      </c>
      <c r="D7" s="59" t="str">
        <f>IF(C7="","",IF(C7&gt;1000,"불량",IF(C7&gt;400,"양호","우수")))</f>
        <v>우수</v>
      </c>
      <c r="E7" s="106">
        <v>120</v>
      </c>
      <c r="F7" s="57" t="s">
        <v>99</v>
      </c>
      <c r="G7" s="69">
        <f>(54+7)/2</f>
        <v>30.5</v>
      </c>
      <c r="H7" s="62" t="str">
        <f>IF(G7="","",IF(G7&gt;1000,"불량",IF(G7&gt;400,"양호","우수")))</f>
        <v>우수</v>
      </c>
    </row>
    <row r="8" spans="1:8" x14ac:dyDescent="0.3">
      <c r="A8" s="105"/>
      <c r="B8" s="56" t="s">
        <v>98</v>
      </c>
      <c r="C8" s="67">
        <f>(95+110)/2</f>
        <v>102.5</v>
      </c>
      <c r="D8" s="59" t="str">
        <f t="shared" ref="D8:D36" si="0">IF(C8="","",IF(C8&gt;1000,"불량",IF(C8&gt;400,"양호","우수")))</f>
        <v>우수</v>
      </c>
      <c r="E8" s="106"/>
      <c r="F8" s="57" t="s">
        <v>97</v>
      </c>
      <c r="G8" s="69">
        <f>(80+138)/2</f>
        <v>109</v>
      </c>
      <c r="H8" s="62" t="str">
        <f t="shared" ref="H8:H36" si="1">IF(G8="","",IF(G8&gt;1000,"불량",IF(G8&gt;400,"양호","우수")))</f>
        <v>우수</v>
      </c>
    </row>
    <row r="9" spans="1:8" x14ac:dyDescent="0.3">
      <c r="A9" s="105"/>
      <c r="B9" s="56" t="s">
        <v>96</v>
      </c>
      <c r="C9" s="67">
        <f>(20+230)/2</f>
        <v>125</v>
      </c>
      <c r="D9" s="59" t="str">
        <f t="shared" si="0"/>
        <v>우수</v>
      </c>
      <c r="E9" s="106"/>
      <c r="F9" s="57" t="s">
        <v>95</v>
      </c>
      <c r="G9" s="69">
        <f>(530+110)/2</f>
        <v>320</v>
      </c>
      <c r="H9" s="62" t="str">
        <f t="shared" si="1"/>
        <v>우수</v>
      </c>
    </row>
    <row r="10" spans="1:8" x14ac:dyDescent="0.3">
      <c r="A10" s="105">
        <v>130</v>
      </c>
      <c r="B10" s="57" t="s">
        <v>99</v>
      </c>
      <c r="C10" s="67">
        <f>(1+5)/2</f>
        <v>3</v>
      </c>
      <c r="D10" s="59" t="str">
        <f t="shared" si="0"/>
        <v>우수</v>
      </c>
      <c r="E10" s="106">
        <v>140</v>
      </c>
      <c r="F10" s="57" t="s">
        <v>99</v>
      </c>
      <c r="G10" s="69">
        <f>(0+1)/2</f>
        <v>0.5</v>
      </c>
      <c r="H10" s="62" t="str">
        <f t="shared" si="1"/>
        <v>우수</v>
      </c>
    </row>
    <row r="11" spans="1:8" x14ac:dyDescent="0.3">
      <c r="A11" s="105"/>
      <c r="B11" s="57" t="s">
        <v>97</v>
      </c>
      <c r="C11" s="67">
        <f>(55+85)/2</f>
        <v>70</v>
      </c>
      <c r="D11" s="59" t="str">
        <f t="shared" si="0"/>
        <v>우수</v>
      </c>
      <c r="E11" s="106"/>
      <c r="F11" s="57" t="s">
        <v>97</v>
      </c>
      <c r="G11" s="69">
        <f>(120+148)/2</f>
        <v>134</v>
      </c>
      <c r="H11" s="62" t="str">
        <f t="shared" si="1"/>
        <v>우수</v>
      </c>
    </row>
    <row r="12" spans="1:8" x14ac:dyDescent="0.3">
      <c r="A12" s="105"/>
      <c r="B12" s="57" t="s">
        <v>95</v>
      </c>
      <c r="C12" s="67">
        <f>(62+60)/2</f>
        <v>61</v>
      </c>
      <c r="D12" s="59" t="str">
        <f t="shared" si="0"/>
        <v>우수</v>
      </c>
      <c r="E12" s="106"/>
      <c r="F12" s="57" t="s">
        <v>95</v>
      </c>
      <c r="G12" s="69">
        <f>(22+21)/2</f>
        <v>21.5</v>
      </c>
      <c r="H12" s="62" t="str">
        <f t="shared" si="1"/>
        <v>우수</v>
      </c>
    </row>
    <row r="13" spans="1:8" x14ac:dyDescent="0.3">
      <c r="A13" s="105">
        <v>150</v>
      </c>
      <c r="B13" s="57" t="s">
        <v>99</v>
      </c>
      <c r="C13" s="67">
        <f>(4+0)/2</f>
        <v>2</v>
      </c>
      <c r="D13" s="59" t="str">
        <f t="shared" si="0"/>
        <v>우수</v>
      </c>
      <c r="E13" s="106">
        <v>210</v>
      </c>
      <c r="F13" s="57" t="s">
        <v>99</v>
      </c>
      <c r="G13" s="69">
        <f>(0+0)/2</f>
        <v>0</v>
      </c>
      <c r="H13" s="62" t="str">
        <f t="shared" si="1"/>
        <v>우수</v>
      </c>
    </row>
    <row r="14" spans="1:8" x14ac:dyDescent="0.3">
      <c r="A14" s="105"/>
      <c r="B14" s="57" t="s">
        <v>97</v>
      </c>
      <c r="C14" s="67">
        <f>(80+190)/2</f>
        <v>135</v>
      </c>
      <c r="D14" s="59" t="str">
        <f t="shared" si="0"/>
        <v>우수</v>
      </c>
      <c r="E14" s="106"/>
      <c r="F14" s="57" t="s">
        <v>97</v>
      </c>
      <c r="G14" s="69">
        <f>(64+60)/2</f>
        <v>62</v>
      </c>
      <c r="H14" s="62" t="str">
        <f t="shared" si="1"/>
        <v>우수</v>
      </c>
    </row>
    <row r="15" spans="1:8" x14ac:dyDescent="0.3">
      <c r="A15" s="105"/>
      <c r="B15" s="57" t="s">
        <v>95</v>
      </c>
      <c r="C15" s="67">
        <f>(54+70)/2</f>
        <v>62</v>
      </c>
      <c r="D15" s="59" t="str">
        <f t="shared" si="0"/>
        <v>우수</v>
      </c>
      <c r="E15" s="106"/>
      <c r="F15" s="57" t="s">
        <v>95</v>
      </c>
      <c r="G15" s="69">
        <f>(78+180)/2</f>
        <v>129</v>
      </c>
      <c r="H15" s="62" t="str">
        <f t="shared" si="1"/>
        <v>우수</v>
      </c>
    </row>
    <row r="16" spans="1:8" x14ac:dyDescent="0.3">
      <c r="A16" s="105">
        <v>220</v>
      </c>
      <c r="B16" s="57" t="s">
        <v>99</v>
      </c>
      <c r="C16" s="67">
        <f>(7+19)/2</f>
        <v>13</v>
      </c>
      <c r="D16" s="59" t="str">
        <f t="shared" si="0"/>
        <v>우수</v>
      </c>
      <c r="E16" s="106">
        <v>230</v>
      </c>
      <c r="F16" s="57" t="s">
        <v>99</v>
      </c>
      <c r="G16" s="69">
        <f>(5+91)/2</f>
        <v>48</v>
      </c>
      <c r="H16" s="62" t="str">
        <f t="shared" si="1"/>
        <v>우수</v>
      </c>
    </row>
    <row r="17" spans="1:8" x14ac:dyDescent="0.3">
      <c r="A17" s="105"/>
      <c r="B17" s="57" t="s">
        <v>97</v>
      </c>
      <c r="C17" s="67">
        <f>(230+160)/2</f>
        <v>195</v>
      </c>
      <c r="D17" s="59" t="str">
        <f t="shared" si="0"/>
        <v>우수</v>
      </c>
      <c r="E17" s="106"/>
      <c r="F17" s="57" t="s">
        <v>97</v>
      </c>
      <c r="G17" s="69">
        <f>(550+430)/2</f>
        <v>490</v>
      </c>
      <c r="H17" s="62" t="str">
        <f t="shared" si="1"/>
        <v>양호</v>
      </c>
    </row>
    <row r="18" spans="1:8" x14ac:dyDescent="0.3">
      <c r="A18" s="105"/>
      <c r="B18" s="57" t="s">
        <v>95</v>
      </c>
      <c r="C18" s="67">
        <f>(95+29)/2</f>
        <v>62</v>
      </c>
      <c r="D18" s="59" t="str">
        <f t="shared" si="0"/>
        <v>우수</v>
      </c>
      <c r="E18" s="106"/>
      <c r="F18" s="57" t="s">
        <v>95</v>
      </c>
      <c r="G18" s="69">
        <f>(63+252)/2</f>
        <v>157.5</v>
      </c>
      <c r="H18" s="62" t="str">
        <f t="shared" si="1"/>
        <v>우수</v>
      </c>
    </row>
    <row r="19" spans="1:8" x14ac:dyDescent="0.3">
      <c r="A19" s="105">
        <v>240</v>
      </c>
      <c r="B19" s="57" t="s">
        <v>99</v>
      </c>
      <c r="C19" s="67">
        <f>(15+4)/2</f>
        <v>9.5</v>
      </c>
      <c r="D19" s="59" t="str">
        <f t="shared" si="0"/>
        <v>우수</v>
      </c>
      <c r="E19" s="106">
        <v>250</v>
      </c>
      <c r="F19" s="57" t="s">
        <v>99</v>
      </c>
      <c r="G19" s="69">
        <f>(4+3)/2</f>
        <v>3.5</v>
      </c>
      <c r="H19" s="62" t="str">
        <f t="shared" si="1"/>
        <v>우수</v>
      </c>
    </row>
    <row r="20" spans="1:8" x14ac:dyDescent="0.3">
      <c r="A20" s="105"/>
      <c r="B20" s="57" t="s">
        <v>97</v>
      </c>
      <c r="C20" s="67">
        <f>(190+210)/2</f>
        <v>200</v>
      </c>
      <c r="D20" s="59" t="str">
        <f t="shared" si="0"/>
        <v>우수</v>
      </c>
      <c r="E20" s="106"/>
      <c r="F20" s="57" t="s">
        <v>97</v>
      </c>
      <c r="G20" s="69">
        <f>(150+110)/2</f>
        <v>130</v>
      </c>
      <c r="H20" s="62" t="str">
        <f t="shared" si="1"/>
        <v>우수</v>
      </c>
    </row>
    <row r="21" spans="1:8" x14ac:dyDescent="0.3">
      <c r="A21" s="105"/>
      <c r="B21" s="57" t="s">
        <v>95</v>
      </c>
      <c r="C21" s="67">
        <f>(70+250)/2</f>
        <v>160</v>
      </c>
      <c r="D21" s="59" t="str">
        <f t="shared" si="0"/>
        <v>우수</v>
      </c>
      <c r="E21" s="106"/>
      <c r="F21" s="57" t="s">
        <v>95</v>
      </c>
      <c r="G21" s="69">
        <f>(67+86)/2</f>
        <v>76.5</v>
      </c>
      <c r="H21" s="62" t="str">
        <f t="shared" si="1"/>
        <v>우수</v>
      </c>
    </row>
    <row r="22" spans="1:8" x14ac:dyDescent="0.3">
      <c r="A22" s="105"/>
      <c r="B22" s="57" t="s">
        <v>99</v>
      </c>
      <c r="C22" s="67"/>
      <c r="D22" s="59" t="str">
        <f t="shared" si="0"/>
        <v/>
      </c>
      <c r="E22" s="106"/>
      <c r="F22" s="57" t="s">
        <v>99</v>
      </c>
      <c r="G22" s="69"/>
      <c r="H22" s="62" t="str">
        <f t="shared" si="1"/>
        <v/>
      </c>
    </row>
    <row r="23" spans="1:8" x14ac:dyDescent="0.3">
      <c r="A23" s="105"/>
      <c r="B23" s="57" t="s">
        <v>97</v>
      </c>
      <c r="C23" s="67"/>
      <c r="D23" s="59" t="str">
        <f t="shared" si="0"/>
        <v/>
      </c>
      <c r="E23" s="106"/>
      <c r="F23" s="57" t="s">
        <v>97</v>
      </c>
      <c r="G23" s="69"/>
      <c r="H23" s="62" t="str">
        <f t="shared" si="1"/>
        <v/>
      </c>
    </row>
    <row r="24" spans="1:8" x14ac:dyDescent="0.3">
      <c r="A24" s="105"/>
      <c r="B24" s="57" t="s">
        <v>95</v>
      </c>
      <c r="C24" s="67"/>
      <c r="D24" s="59" t="str">
        <f t="shared" si="0"/>
        <v/>
      </c>
      <c r="E24" s="106"/>
      <c r="F24" s="57" t="s">
        <v>95</v>
      </c>
      <c r="G24" s="69"/>
      <c r="H24" s="62" t="str">
        <f t="shared" si="1"/>
        <v/>
      </c>
    </row>
    <row r="25" spans="1:8" x14ac:dyDescent="0.3">
      <c r="A25" s="105"/>
      <c r="B25" s="57" t="s">
        <v>99</v>
      </c>
      <c r="C25" s="67"/>
      <c r="D25" s="59" t="str">
        <f t="shared" si="0"/>
        <v/>
      </c>
      <c r="E25" s="106"/>
      <c r="F25" s="57" t="s">
        <v>99</v>
      </c>
      <c r="G25" s="69"/>
      <c r="H25" s="62" t="str">
        <f t="shared" si="1"/>
        <v/>
      </c>
    </row>
    <row r="26" spans="1:8" x14ac:dyDescent="0.3">
      <c r="A26" s="105"/>
      <c r="B26" s="57" t="s">
        <v>97</v>
      </c>
      <c r="C26" s="67"/>
      <c r="D26" s="59" t="str">
        <f t="shared" si="0"/>
        <v/>
      </c>
      <c r="E26" s="106"/>
      <c r="F26" s="57" t="s">
        <v>97</v>
      </c>
      <c r="G26" s="69"/>
      <c r="H26" s="62" t="str">
        <f t="shared" si="1"/>
        <v/>
      </c>
    </row>
    <row r="27" spans="1:8" x14ac:dyDescent="0.3">
      <c r="A27" s="105"/>
      <c r="B27" s="57" t="s">
        <v>95</v>
      </c>
      <c r="C27" s="67"/>
      <c r="D27" s="59" t="str">
        <f t="shared" si="0"/>
        <v/>
      </c>
      <c r="E27" s="106"/>
      <c r="F27" s="57" t="s">
        <v>95</v>
      </c>
      <c r="G27" s="69"/>
      <c r="H27" s="62" t="str">
        <f t="shared" si="1"/>
        <v/>
      </c>
    </row>
    <row r="28" spans="1:8" x14ac:dyDescent="0.3">
      <c r="A28" s="105"/>
      <c r="B28" s="57" t="s">
        <v>99</v>
      </c>
      <c r="C28" s="67"/>
      <c r="D28" s="59" t="str">
        <f t="shared" si="0"/>
        <v/>
      </c>
      <c r="E28" s="106"/>
      <c r="F28" s="57" t="s">
        <v>99</v>
      </c>
      <c r="G28" s="69"/>
      <c r="H28" s="62" t="str">
        <f t="shared" si="1"/>
        <v/>
      </c>
    </row>
    <row r="29" spans="1:8" x14ac:dyDescent="0.3">
      <c r="A29" s="105"/>
      <c r="B29" s="57" t="s">
        <v>97</v>
      </c>
      <c r="C29" s="67"/>
      <c r="D29" s="59" t="str">
        <f t="shared" si="0"/>
        <v/>
      </c>
      <c r="E29" s="106"/>
      <c r="F29" s="57" t="s">
        <v>97</v>
      </c>
      <c r="G29" s="69"/>
      <c r="H29" s="62" t="str">
        <f t="shared" si="1"/>
        <v/>
      </c>
    </row>
    <row r="30" spans="1:8" x14ac:dyDescent="0.3">
      <c r="A30" s="105"/>
      <c r="B30" s="57" t="s">
        <v>95</v>
      </c>
      <c r="C30" s="67"/>
      <c r="D30" s="59" t="str">
        <f t="shared" si="0"/>
        <v/>
      </c>
      <c r="E30" s="106"/>
      <c r="F30" s="57" t="s">
        <v>95</v>
      </c>
      <c r="G30" s="69"/>
      <c r="H30" s="62" t="str">
        <f t="shared" si="1"/>
        <v/>
      </c>
    </row>
    <row r="31" spans="1:8" x14ac:dyDescent="0.3">
      <c r="A31" s="105"/>
      <c r="B31" s="57" t="s">
        <v>99</v>
      </c>
      <c r="C31" s="67"/>
      <c r="D31" s="59" t="str">
        <f t="shared" si="0"/>
        <v/>
      </c>
      <c r="E31" s="106"/>
      <c r="F31" s="57" t="s">
        <v>99</v>
      </c>
      <c r="G31" s="69"/>
      <c r="H31" s="62" t="str">
        <f t="shared" si="1"/>
        <v/>
      </c>
    </row>
    <row r="32" spans="1:8" x14ac:dyDescent="0.3">
      <c r="A32" s="105"/>
      <c r="B32" s="57" t="s">
        <v>97</v>
      </c>
      <c r="C32" s="67"/>
      <c r="D32" s="59" t="str">
        <f t="shared" si="0"/>
        <v/>
      </c>
      <c r="E32" s="106"/>
      <c r="F32" s="57" t="s">
        <v>97</v>
      </c>
      <c r="G32" s="69"/>
      <c r="H32" s="62" t="str">
        <f t="shared" si="1"/>
        <v/>
      </c>
    </row>
    <row r="33" spans="1:8" x14ac:dyDescent="0.3">
      <c r="A33" s="105"/>
      <c r="B33" s="57" t="s">
        <v>95</v>
      </c>
      <c r="C33" s="67"/>
      <c r="D33" s="59" t="str">
        <f t="shared" si="0"/>
        <v/>
      </c>
      <c r="E33" s="106"/>
      <c r="F33" s="57" t="s">
        <v>95</v>
      </c>
      <c r="G33" s="69"/>
      <c r="H33" s="62" t="str">
        <f t="shared" si="1"/>
        <v/>
      </c>
    </row>
    <row r="34" spans="1:8" x14ac:dyDescent="0.3">
      <c r="A34" s="105"/>
      <c r="B34" s="57" t="s">
        <v>99</v>
      </c>
      <c r="C34" s="67"/>
      <c r="D34" s="59" t="str">
        <f t="shared" si="0"/>
        <v/>
      </c>
      <c r="E34" s="106"/>
      <c r="F34" s="57" t="s">
        <v>99</v>
      </c>
      <c r="G34" s="69"/>
      <c r="H34" s="62" t="str">
        <f t="shared" si="1"/>
        <v/>
      </c>
    </row>
    <row r="35" spans="1:8" x14ac:dyDescent="0.3">
      <c r="A35" s="105"/>
      <c r="B35" s="57" t="s">
        <v>97</v>
      </c>
      <c r="C35" s="67"/>
      <c r="D35" s="59" t="str">
        <f t="shared" si="0"/>
        <v/>
      </c>
      <c r="E35" s="106"/>
      <c r="F35" s="57" t="s">
        <v>97</v>
      </c>
      <c r="G35" s="69"/>
      <c r="H35" s="62" t="str">
        <f t="shared" si="1"/>
        <v/>
      </c>
    </row>
    <row r="36" spans="1:8" ht="15.75" thickBot="1" x14ac:dyDescent="0.35">
      <c r="A36" s="107"/>
      <c r="B36" s="58" t="s">
        <v>95</v>
      </c>
      <c r="C36" s="68"/>
      <c r="D36" s="60" t="str">
        <f t="shared" si="0"/>
        <v/>
      </c>
      <c r="E36" s="108"/>
      <c r="F36" s="58" t="s">
        <v>95</v>
      </c>
      <c r="G36" s="70"/>
      <c r="H36" s="63" t="str">
        <f t="shared" si="1"/>
        <v/>
      </c>
    </row>
    <row r="37" spans="1:8" x14ac:dyDescent="0.3">
      <c r="A37" s="3" t="s">
        <v>77</v>
      </c>
    </row>
    <row r="39" spans="1:8" x14ac:dyDescent="0.3">
      <c r="A39" s="1" t="s">
        <v>78</v>
      </c>
    </row>
    <row r="40" spans="1:8" x14ac:dyDescent="0.3">
      <c r="A40" s="15"/>
      <c r="B40" s="16" t="s">
        <v>79</v>
      </c>
      <c r="C40" s="111" t="s">
        <v>80</v>
      </c>
      <c r="D40" s="111"/>
      <c r="E40" s="111" t="s">
        <v>81</v>
      </c>
      <c r="F40" s="111"/>
      <c r="G40" s="111" t="s">
        <v>82</v>
      </c>
      <c r="H40" s="111"/>
    </row>
    <row r="41" spans="1:8" x14ac:dyDescent="0.3">
      <c r="A41" s="17" t="s">
        <v>83</v>
      </c>
      <c r="B41" s="8"/>
      <c r="C41" s="112"/>
      <c r="D41" s="112"/>
      <c r="E41" s="112"/>
      <c r="F41" s="112"/>
      <c r="G41" s="112"/>
      <c r="H41" s="112"/>
    </row>
    <row r="42" spans="1:8" ht="17.25" customHeight="1" x14ac:dyDescent="0.3">
      <c r="A42" s="113" t="s">
        <v>84</v>
      </c>
      <c r="B42" s="113"/>
      <c r="C42" s="113" t="s">
        <v>85</v>
      </c>
      <c r="D42" s="113"/>
      <c r="E42" s="113" t="s">
        <v>86</v>
      </c>
      <c r="F42" s="113"/>
      <c r="G42" s="113" t="s">
        <v>87</v>
      </c>
      <c r="H42" s="113"/>
    </row>
    <row r="44" spans="1:8" x14ac:dyDescent="0.3">
      <c r="A44" s="18" t="s">
        <v>88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109" t="s">
        <v>9</v>
      </c>
      <c r="B47" s="109"/>
      <c r="C47" s="109"/>
      <c r="D47" s="109"/>
      <c r="E47" s="109"/>
      <c r="F47" s="109"/>
      <c r="G47" s="109"/>
      <c r="H47" s="109"/>
    </row>
    <row r="48" spans="1:8" ht="17.25" x14ac:dyDescent="0.3">
      <c r="A48" s="110" t="s">
        <v>10</v>
      </c>
      <c r="B48" s="110"/>
      <c r="C48" s="110"/>
      <c r="D48" s="110"/>
      <c r="E48" s="110"/>
      <c r="F48" s="110"/>
      <c r="G48" s="110"/>
      <c r="H48" s="110"/>
    </row>
  </sheetData>
  <mergeCells count="33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</mergeCells>
  <phoneticPr fontId="3" type="noConversion"/>
  <conditionalFormatting sqref="D7:D36">
    <cfRule type="containsText" dxfId="163" priority="2" operator="containsText" text="불량">
      <formula>NOT(ISERROR(SEARCH("불량",D7)))</formula>
    </cfRule>
  </conditionalFormatting>
  <conditionalFormatting sqref="H7:H36">
    <cfRule type="containsText" dxfId="162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78" t="s">
        <v>11</v>
      </c>
      <c r="G3" s="114" t="str">
        <f>'환경 36주'!G3:H3</f>
        <v>18-1199</v>
      </c>
      <c r="H3" s="115"/>
    </row>
    <row r="4" spans="1:8" x14ac:dyDescent="0.3">
      <c r="A4" s="4" t="s">
        <v>102</v>
      </c>
      <c r="B4" s="78" t="str">
        <f>'환경 36주'!B4</f>
        <v>보은농장</v>
      </c>
      <c r="C4" s="4" t="s">
        <v>14</v>
      </c>
      <c r="D4" s="117" t="str">
        <f>'환경 36주'!D4:E4</f>
        <v>2018.05.24</v>
      </c>
      <c r="E4" s="117"/>
      <c r="F4" s="4" t="s">
        <v>161</v>
      </c>
      <c r="G4" s="116" t="str">
        <f>'환경 36주'!G4:H4</f>
        <v>0000-00-00</v>
      </c>
      <c r="H4" s="116"/>
    </row>
    <row r="5" spans="1:8" x14ac:dyDescent="0.3">
      <c r="A5" s="4" t="s">
        <v>55</v>
      </c>
      <c r="B5" s="78">
        <f>'환경 36주'!B5</f>
        <v>7375</v>
      </c>
      <c r="C5" s="4" t="s">
        <v>56</v>
      </c>
      <c r="D5" s="117" t="str">
        <f>'환경 36주'!D5:E5</f>
        <v>36주령</v>
      </c>
      <c r="E5" s="117"/>
      <c r="F5" s="4" t="s">
        <v>173</v>
      </c>
      <c r="G5" s="116" t="str">
        <f>'환경 36주'!G5:H5</f>
        <v>정찬근</v>
      </c>
      <c r="H5" s="116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74">
        <f>IF('환경 36주'!A8:A9="","",'환경 36주'!A8:A9)</f>
        <v>110</v>
      </c>
      <c r="B8" s="175"/>
      <c r="C8" s="178" t="str">
        <f>IF('환경 36주'!D8="","",IF('환경 36주'!D8="불량","부적합",IF('환경 36주'!D8="주의","주의","적합")))</f>
        <v>적합</v>
      </c>
      <c r="D8" s="179"/>
      <c r="E8" s="182">
        <f>IF('환경 36주'!E8:E9="","",'환경 36주'!E8:E9)</f>
        <v>120</v>
      </c>
      <c r="F8" s="175"/>
      <c r="G8" s="178" t="str">
        <f>IF('환경 36주'!H8="","",IF('환경 36주'!H8="불량","부적합",IF('환경 36주'!H8="주의","주의","적합")))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36주'!D9="불량","부적합",IF('환경 36주'!D9="주의","주의","적합"))</f>
        <v>적합</v>
      </c>
      <c r="D9" s="181"/>
      <c r="E9" s="183"/>
      <c r="F9" s="177"/>
      <c r="G9" s="180" t="str">
        <f>IF('환경 36주'!H9="불량","부적합",IF('환경 36주'!H9="주의","주의","적합"))</f>
        <v>적합</v>
      </c>
      <c r="H9" s="185"/>
    </row>
    <row r="10" spans="1:8" ht="18.75" customHeight="1" x14ac:dyDescent="0.3">
      <c r="A10" s="174">
        <f>IF('환경 36주'!A10:A11="","",'환경 36주'!A10:A11)</f>
        <v>130</v>
      </c>
      <c r="B10" s="175"/>
      <c r="C10" s="178" t="str">
        <f>IF('환경 36주'!D10="","",IF('환경 36주'!D10="불량","부적합",IF('환경 36주'!D10="주의","주의","적합")))</f>
        <v>적합</v>
      </c>
      <c r="D10" s="179"/>
      <c r="E10" s="182">
        <f>IF('환경 36주'!E10:E11="","",'환경 36주'!E10:E11)</f>
        <v>140</v>
      </c>
      <c r="F10" s="175"/>
      <c r="G10" s="178" t="str">
        <f>IF('환경 36주'!H10="","",IF('환경 36주'!H10="불량","부적합",IF('환경 36주'!H10="주의","주의","적합")))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36주'!D11="불량","부적합",IF('환경 36주'!D11="주의","주의","적합"))</f>
        <v>적합</v>
      </c>
      <c r="D11" s="181"/>
      <c r="E11" s="183"/>
      <c r="F11" s="177"/>
      <c r="G11" s="180" t="str">
        <f>IF('환경 36주'!H11="불량","부적합",IF('환경 36주'!H11="주의","주의","적합"))</f>
        <v>적합</v>
      </c>
      <c r="H11" s="185"/>
    </row>
    <row r="12" spans="1:8" ht="18.75" customHeight="1" x14ac:dyDescent="0.3">
      <c r="A12" s="174">
        <f>IF('환경 36주'!A12:A13="","",'환경 36주'!A12:A13)</f>
        <v>150</v>
      </c>
      <c r="B12" s="175"/>
      <c r="C12" s="178" t="str">
        <f>IF('환경 36주'!D12="","",IF('환경 36주'!D12="불량","부적합",IF('환경 36주'!D12="주의","주의","적합")))</f>
        <v>적합</v>
      </c>
      <c r="D12" s="179"/>
      <c r="E12" s="182">
        <f>IF('환경 36주'!E12:E13="","",'환경 36주'!E12:E13)</f>
        <v>210</v>
      </c>
      <c r="F12" s="175"/>
      <c r="G12" s="178" t="str">
        <f>IF('환경 36주'!H12="","",IF('환경 36주'!H12="불량","부적합",IF('환경 36주'!H12="주의","주의","적합")))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36주'!D13="불량","부적합",IF('환경 36주'!D13="주의","주의","적합"))</f>
        <v>적합</v>
      </c>
      <c r="D13" s="181"/>
      <c r="E13" s="183"/>
      <c r="F13" s="177"/>
      <c r="G13" s="180" t="str">
        <f>IF('환경 36주'!H13="불량","부적합",IF('환경 36주'!H13="주의","주의","적합"))</f>
        <v>적합</v>
      </c>
      <c r="H13" s="185"/>
    </row>
    <row r="14" spans="1:8" ht="18.75" customHeight="1" x14ac:dyDescent="0.3">
      <c r="A14" s="174">
        <f>IF('환경 36주'!A14:A15="","",'환경 36주'!A14:A15)</f>
        <v>220</v>
      </c>
      <c r="B14" s="175"/>
      <c r="C14" s="178" t="str">
        <f>IF('환경 36주'!D14="","",IF('환경 36주'!D14="불량","부적합",IF('환경 36주'!D14="주의","주의","적합")))</f>
        <v>적합</v>
      </c>
      <c r="D14" s="179"/>
      <c r="E14" s="182">
        <f>IF('환경 36주'!E14:E15="","",'환경 36주'!E14:E15)</f>
        <v>230</v>
      </c>
      <c r="F14" s="175"/>
      <c r="G14" s="178" t="str">
        <f>IF('환경 36주'!H14="","",IF('환경 36주'!H14="불량","부적합",IF('환경 36주'!H14="주의","주의","적합")))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36주'!D15="불량","부적합",IF('환경 36주'!D15="주의","주의","적합"))</f>
        <v>적합</v>
      </c>
      <c r="D15" s="181"/>
      <c r="E15" s="183"/>
      <c r="F15" s="177"/>
      <c r="G15" s="180" t="str">
        <f>IF('환경 36주'!H15="불량","부적합",IF('환경 36주'!H15="주의","주의","적합"))</f>
        <v>적합</v>
      </c>
      <c r="H15" s="185"/>
    </row>
    <row r="16" spans="1:8" ht="18.75" customHeight="1" x14ac:dyDescent="0.3">
      <c r="A16" s="174">
        <f>IF('환경 36주'!A16:A17="","",'환경 36주'!A16:A17)</f>
        <v>240</v>
      </c>
      <c r="B16" s="175"/>
      <c r="C16" s="178" t="str">
        <f>IF('환경 36주'!D16="","",IF('환경 36주'!D16="불량","부적합",IF('환경 36주'!D16="주의","주의","적합")))</f>
        <v>적합</v>
      </c>
      <c r="D16" s="179"/>
      <c r="E16" s="182">
        <f>IF('환경 36주'!E16:E17="","",'환경 36주'!E16:E17)</f>
        <v>250</v>
      </c>
      <c r="F16" s="175"/>
      <c r="G16" s="178" t="str">
        <f>IF('환경 36주'!H16="","",IF('환경 36주'!H16="불량","부적합",IF('환경 36주'!H16="주의","주의","적합")))</f>
        <v>적합</v>
      </c>
      <c r="H16" s="184"/>
    </row>
    <row r="17" spans="1:8" ht="18.75" customHeight="1" x14ac:dyDescent="0.3">
      <c r="A17" s="176"/>
      <c r="B17" s="177"/>
      <c r="C17" s="180" t="str">
        <f>IF('환경 36주'!D17="불량","부적합",IF('환경 36주'!D17="주의","주의","적합"))</f>
        <v>적합</v>
      </c>
      <c r="D17" s="181"/>
      <c r="E17" s="183"/>
      <c r="F17" s="177"/>
      <c r="G17" s="180" t="str">
        <f>IF('환경 36주'!H17="불량","부적합",IF('환경 36주'!H17="주의","주의","적합"))</f>
        <v>적합</v>
      </c>
      <c r="H17" s="185"/>
    </row>
    <row r="18" spans="1:8" ht="18.75" customHeight="1" x14ac:dyDescent="0.3">
      <c r="A18" s="174" t="str">
        <f>IF('환경 36주'!A18:A19="","",'환경 36주'!A18:A19)</f>
        <v/>
      </c>
      <c r="B18" s="175"/>
      <c r="C18" s="178" t="str">
        <f>IF('환경 36주'!D18="","",IF('환경 36주'!D18="불량","부적합",IF('환경 36주'!D18="주의","주의","적합")))</f>
        <v/>
      </c>
      <c r="D18" s="179"/>
      <c r="E18" s="182" t="str">
        <f>IF('환경 36주'!E18:E19="","",'환경 36주'!E18:E19)</f>
        <v/>
      </c>
      <c r="F18" s="175"/>
      <c r="G18" s="178" t="str">
        <f>IF('환경 36주'!H18="","",IF('환경 36주'!H18="불량","부적합",IF('환경 36주'!H18="주의","주의","적합")))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36주'!D19="불량","부적합",IF('환경 36주'!D19="주의","주의","적합"))</f>
        <v>적합</v>
      </c>
      <c r="D19" s="181"/>
      <c r="E19" s="183"/>
      <c r="F19" s="177"/>
      <c r="G19" s="180" t="str">
        <f>IF('환경 36주'!H19="불량","부적합",IF('환경 36주'!H19="주의","주의","적합"))</f>
        <v>적합</v>
      </c>
      <c r="H19" s="185"/>
    </row>
    <row r="20" spans="1:8" ht="18.75" customHeight="1" x14ac:dyDescent="0.3">
      <c r="A20" s="174" t="str">
        <f>IF('환경 36주'!A20:A21="","",'환경 36주'!A20:A21)</f>
        <v/>
      </c>
      <c r="B20" s="175"/>
      <c r="C20" s="178" t="str">
        <f>IF('환경 36주'!D20="","",IF('환경 36주'!D20="불량","부적합",IF('환경 36주'!D20="주의","주의","적합")))</f>
        <v/>
      </c>
      <c r="D20" s="179"/>
      <c r="E20" s="182" t="str">
        <f>IF('환경 36주'!E20:E21="","",'환경 36주'!E20:E21)</f>
        <v/>
      </c>
      <c r="F20" s="175"/>
      <c r="G20" s="178" t="str">
        <f>IF('환경 36주'!H20="","",IF('환경 36주'!H20="불량","부적합",IF('환경 36주'!H20="주의","주의","적합")))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36주'!D21="불량","부적합",IF('환경 36주'!D21="주의","주의","적합"))</f>
        <v>적합</v>
      </c>
      <c r="D21" s="181"/>
      <c r="E21" s="183"/>
      <c r="F21" s="177"/>
      <c r="G21" s="180" t="str">
        <f>IF('환경 36주'!H21="불량","부적합",IF('환경 36주'!H21="주의","주의","적합"))</f>
        <v>적합</v>
      </c>
      <c r="H21" s="185"/>
    </row>
    <row r="22" spans="1:8" ht="18.75" customHeight="1" x14ac:dyDescent="0.3">
      <c r="A22" s="174" t="str">
        <f>IF('환경 36주'!A22:A23="","",'환경 36주'!A22:A23)</f>
        <v/>
      </c>
      <c r="B22" s="175"/>
      <c r="C22" s="178" t="str">
        <f>IF('환경 36주'!D22="","",IF('환경 36주'!D22="불량","부적합",IF('환경 36주'!D22="주의","주의","적합")))</f>
        <v/>
      </c>
      <c r="D22" s="179"/>
      <c r="E22" s="182" t="str">
        <f>IF('환경 36주'!E22:E23="","",'환경 36주'!E22:E23)</f>
        <v/>
      </c>
      <c r="F22" s="175"/>
      <c r="G22" s="178" t="str">
        <f>IF('환경 36주'!H22="","",IF('환경 36주'!H22="불량","부적합",IF('환경 36주'!H22="주의","주의","적합")))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36주'!D23="불량","부적합",IF('환경 36주'!D23="주의","주의","적합"))</f>
        <v>적합</v>
      </c>
      <c r="D23" s="181"/>
      <c r="E23" s="183"/>
      <c r="F23" s="177"/>
      <c r="G23" s="180" t="str">
        <f>IF('환경 36주'!H23="불량","부적합",IF('환경 36주'!H23="주의","주의","적합"))</f>
        <v>적합</v>
      </c>
      <c r="H23" s="185"/>
    </row>
    <row r="24" spans="1:8" ht="18.75" customHeight="1" x14ac:dyDescent="0.3">
      <c r="A24" s="174" t="str">
        <f>IF('환경 36주'!A24:A25="","",'환경 36주'!A24:A25)</f>
        <v/>
      </c>
      <c r="B24" s="175"/>
      <c r="C24" s="178" t="str">
        <f>IF('환경 36주'!D24="","",IF('환경 36주'!D24="불량","부적합",IF('환경 36주'!D24="주의","주의","적합")))</f>
        <v/>
      </c>
      <c r="D24" s="179"/>
      <c r="E24" s="182" t="str">
        <f>IF('환경 36주'!E24:E25="","",'환경 36주'!E24:E25)</f>
        <v/>
      </c>
      <c r="F24" s="175"/>
      <c r="G24" s="178" t="str">
        <f>IF('환경 36주'!H24="","",IF('환경 36주'!H24="불량","부적합",IF('환경 36주'!H24="주의","주의","적합")))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36주'!D25="불량","부적합",IF('환경 36주'!D25="주의","주의","적합"))</f>
        <v>적합</v>
      </c>
      <c r="D25" s="181"/>
      <c r="E25" s="183"/>
      <c r="F25" s="177"/>
      <c r="G25" s="180" t="str">
        <f>IF('환경 36주'!H25="불량","부적합",IF('환경 36주'!H25="주의","주의","적합"))</f>
        <v>적합</v>
      </c>
      <c r="H25" s="185"/>
    </row>
    <row r="26" spans="1:8" ht="18.75" customHeight="1" x14ac:dyDescent="0.3">
      <c r="A26" s="174" t="str">
        <f>IF('환경 36주'!A26:A27="","",'환경 36주'!A26:A27)</f>
        <v/>
      </c>
      <c r="B26" s="175"/>
      <c r="C26" s="178" t="str">
        <f>IF('환경 36주'!D26="","",IF('환경 36주'!D26="불량","부적합",IF('환경 36주'!D26="주의","주의","적합")))</f>
        <v>적합</v>
      </c>
      <c r="D26" s="179"/>
      <c r="E26" s="182" t="str">
        <f>IF('환경 36주'!E26:E27="","",'환경 36주'!E26:E27)</f>
        <v/>
      </c>
      <c r="F26" s="175"/>
      <c r="G26" s="178" t="str">
        <f>IF('환경 36주'!H26="","",IF('환경 36주'!H26="불량","부적합",IF('환경 36주'!H26="주의","주의","적합")))</f>
        <v>적합</v>
      </c>
      <c r="H26" s="184"/>
    </row>
    <row r="27" spans="1:8" ht="18.75" customHeight="1" thickBot="1" x14ac:dyDescent="0.35">
      <c r="A27" s="186"/>
      <c r="B27" s="187"/>
      <c r="C27" s="188" t="str">
        <f>IF('환경 36주'!D27="불량","부적합",IF('환경 36주'!D27="주의","주의","적합"))</f>
        <v>적합</v>
      </c>
      <c r="D27" s="189"/>
      <c r="E27" s="190"/>
      <c r="F27" s="187"/>
      <c r="G27" s="188" t="str">
        <f>IF('환경 36주'!H27="불량","부적합",IF('환경 36주'!H27="주의","주의","적합"))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112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62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24</v>
      </c>
      <c r="B33" s="113"/>
      <c r="C33" s="171" t="s">
        <v>118</v>
      </c>
      <c r="D33" s="171"/>
      <c r="E33" s="117" t="s">
        <v>61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36주'!A36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05" priority="2" operator="containsText" text="부적합">
      <formula>NOT(ISERROR(SEARCH("부적합",C8)))</formula>
    </cfRule>
  </conditionalFormatting>
  <conditionalFormatting sqref="C8 E8 C10:E27 G8 G10:H27">
    <cfRule type="containsText" dxfId="10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P22" sqref="P22:P2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81" t="s">
        <v>11</v>
      </c>
      <c r="G3" s="114" t="s">
        <v>144</v>
      </c>
      <c r="H3" s="115"/>
    </row>
    <row r="4" spans="1:8" x14ac:dyDescent="0.3">
      <c r="A4" s="4" t="s">
        <v>4</v>
      </c>
      <c r="B4" s="80" t="s">
        <v>71</v>
      </c>
      <c r="C4" s="4" t="s">
        <v>14</v>
      </c>
      <c r="D4" s="103" t="s">
        <v>142</v>
      </c>
      <c r="E4" s="103"/>
      <c r="F4" s="4" t="s">
        <v>161</v>
      </c>
      <c r="G4" s="103" t="s">
        <v>179</v>
      </c>
      <c r="H4" s="103"/>
    </row>
    <row r="5" spans="1:8" x14ac:dyDescent="0.3">
      <c r="A5" s="4" t="s">
        <v>53</v>
      </c>
      <c r="B5" s="80">
        <v>7375</v>
      </c>
      <c r="C5" s="4" t="s">
        <v>54</v>
      </c>
      <c r="D5" s="139" t="s">
        <v>143</v>
      </c>
      <c r="E5" s="140"/>
      <c r="F5" s="4" t="s">
        <v>169</v>
      </c>
      <c r="G5" s="103" t="s">
        <v>177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82" t="s">
        <v>23</v>
      </c>
      <c r="D7" s="55" t="s">
        <v>3</v>
      </c>
      <c r="E7" s="143" t="s">
        <v>106</v>
      </c>
      <c r="F7" s="142"/>
      <c r="G7" s="82" t="s">
        <v>23</v>
      </c>
      <c r="H7" s="7" t="s">
        <v>3</v>
      </c>
    </row>
    <row r="8" spans="1:8" ht="18.75" customHeight="1" x14ac:dyDescent="0.3">
      <c r="A8" s="144">
        <v>110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120</v>
      </c>
      <c r="F8" s="145"/>
      <c r="G8" s="154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55"/>
      <c r="H9" s="157"/>
    </row>
    <row r="10" spans="1:8" ht="18.75" customHeight="1" x14ac:dyDescent="0.3">
      <c r="A10" s="144">
        <v>130</v>
      </c>
      <c r="B10" s="145"/>
      <c r="C10" s="148" t="s">
        <v>108</v>
      </c>
      <c r="D10" s="150" t="str">
        <f t="shared" ref="D10" si="0">IF(C10="","",IF(C10="음성","양호",IF(ISERROR(FIND(".",C10)),"불량","주의")))</f>
        <v>양호</v>
      </c>
      <c r="E10" s="152">
        <v>140</v>
      </c>
      <c r="F10" s="145"/>
      <c r="G10" s="154" t="s">
        <v>26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55" t="s">
        <v>108</v>
      </c>
      <c r="H11" s="157"/>
    </row>
    <row r="12" spans="1:8" ht="18.75" customHeight="1" x14ac:dyDescent="0.3">
      <c r="A12" s="144">
        <v>150</v>
      </c>
      <c r="B12" s="145" t="s">
        <v>51</v>
      </c>
      <c r="C12" s="148" t="s">
        <v>108</v>
      </c>
      <c r="D12" s="150" t="str">
        <f t="shared" ref="D12" si="2">IF(C12="","",IF(C12="음성","양호",IF(ISERROR(FIND(".",C12)),"불량","주의")))</f>
        <v>양호</v>
      </c>
      <c r="E12" s="152">
        <v>210</v>
      </c>
      <c r="F12" s="145" t="s">
        <v>51</v>
      </c>
      <c r="G12" s="154" t="s">
        <v>26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 t="s">
        <v>110</v>
      </c>
      <c r="C13" s="149"/>
      <c r="D13" s="151"/>
      <c r="E13" s="153"/>
      <c r="F13" s="147" t="s">
        <v>110</v>
      </c>
      <c r="G13" s="155"/>
      <c r="H13" s="157"/>
    </row>
    <row r="14" spans="1:8" ht="18.75" customHeight="1" x14ac:dyDescent="0.3">
      <c r="A14" s="144">
        <v>220</v>
      </c>
      <c r="B14" s="145" t="s">
        <v>51</v>
      </c>
      <c r="C14" s="148" t="s">
        <v>108</v>
      </c>
      <c r="D14" s="150" t="str">
        <f t="shared" ref="D14" si="4">IF(C14="","",IF(C14="음성","양호",IF(ISERROR(FIND(".",C14)),"불량","주의")))</f>
        <v>양호</v>
      </c>
      <c r="E14" s="152">
        <v>230</v>
      </c>
      <c r="F14" s="145" t="s">
        <v>51</v>
      </c>
      <c r="G14" s="154" t="s">
        <v>26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 t="s">
        <v>110</v>
      </c>
      <c r="C15" s="149"/>
      <c r="D15" s="151"/>
      <c r="E15" s="153"/>
      <c r="F15" s="147" t="s">
        <v>110</v>
      </c>
      <c r="G15" s="155"/>
      <c r="H15" s="157"/>
    </row>
    <row r="16" spans="1:8" ht="18.75" customHeight="1" x14ac:dyDescent="0.3">
      <c r="A16" s="144">
        <v>240</v>
      </c>
      <c r="B16" s="145" t="s">
        <v>51</v>
      </c>
      <c r="C16" s="148" t="s">
        <v>108</v>
      </c>
      <c r="D16" s="150" t="str">
        <f t="shared" ref="D16" si="6">IF(C16="","",IF(C16="음성","양호",IF(ISERROR(FIND(".",C16)),"불량","주의")))</f>
        <v>양호</v>
      </c>
      <c r="E16" s="152">
        <v>250</v>
      </c>
      <c r="F16" s="145" t="s">
        <v>51</v>
      </c>
      <c r="G16" s="154" t="s">
        <v>26</v>
      </c>
      <c r="H16" s="15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6"/>
      <c r="B17" s="147" t="s">
        <v>110</v>
      </c>
      <c r="C17" s="149"/>
      <c r="D17" s="151"/>
      <c r="E17" s="153"/>
      <c r="F17" s="147" t="s">
        <v>110</v>
      </c>
      <c r="G17" s="155"/>
      <c r="H17" s="157"/>
    </row>
    <row r="18" spans="1:8" ht="18.75" customHeight="1" x14ac:dyDescent="0.3">
      <c r="A18" s="144"/>
      <c r="B18" s="145" t="s">
        <v>51</v>
      </c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 t="s">
        <v>110</v>
      </c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/>
      <c r="D26" s="150" t="str">
        <f t="shared" ref="D26" si="15">IF(C26="","",IF(C26="음성","양호",IF(ISERROR(FIND(".",C26)),"불량","주의")))</f>
        <v/>
      </c>
      <c r="E26" s="166"/>
      <c r="F26" s="160" t="s">
        <v>51</v>
      </c>
      <c r="G26" s="168"/>
      <c r="H26" s="156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61"/>
      <c r="B27" s="162" t="s">
        <v>110</v>
      </c>
      <c r="C27" s="164"/>
      <c r="D27" s="165"/>
      <c r="E27" s="167"/>
      <c r="F27" s="162" t="s">
        <v>110</v>
      </c>
      <c r="G27" s="169"/>
      <c r="H27" s="158"/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8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03" priority="12" operator="containsText" text="불량">
      <formula>NOT(ISERROR(SEARCH("불량",D8)))</formula>
    </cfRule>
  </conditionalFormatting>
  <conditionalFormatting sqref="C8 C10:C27">
    <cfRule type="containsText" dxfId="102" priority="11" operator="containsText" text="양성">
      <formula>NOT(ISERROR(SEARCH("양성",C8)))</formula>
    </cfRule>
  </conditionalFormatting>
  <conditionalFormatting sqref="G8 G10:G27">
    <cfRule type="containsText" dxfId="101" priority="10" operator="containsText" text="양성">
      <formula>NOT(ISERROR(SEARCH("양성",G8)))</formula>
    </cfRule>
  </conditionalFormatting>
  <conditionalFormatting sqref="C10:C25">
    <cfRule type="containsText" dxfId="100" priority="9" operator="containsText" text="양성">
      <formula>NOT(ISERROR(SEARCH("양성",C10)))</formula>
    </cfRule>
  </conditionalFormatting>
  <conditionalFormatting sqref="G10">
    <cfRule type="containsText" dxfId="99" priority="8" operator="containsText" text="양성">
      <formula>NOT(ISERROR(SEARCH("양성",G10)))</formula>
    </cfRule>
  </conditionalFormatting>
  <conditionalFormatting sqref="G11:G25">
    <cfRule type="containsText" dxfId="98" priority="7" operator="containsText" text="양성">
      <formula>NOT(ISERROR(SEARCH("양성",G11)))</formula>
    </cfRule>
  </conditionalFormatting>
  <conditionalFormatting sqref="C10:C25">
    <cfRule type="containsText" dxfId="97" priority="6" operator="containsText" text="양성">
      <formula>NOT(ISERROR(SEARCH("양성",C10)))</formula>
    </cfRule>
  </conditionalFormatting>
  <conditionalFormatting sqref="G10">
    <cfRule type="containsText" dxfId="96" priority="5" operator="containsText" text="양성">
      <formula>NOT(ISERROR(SEARCH("양성",G10)))</formula>
    </cfRule>
  </conditionalFormatting>
  <conditionalFormatting sqref="G11:G25">
    <cfRule type="containsText" dxfId="95" priority="4" operator="containsText" text="양성">
      <formula>NOT(ISERROR(SEARCH("양성",G11)))</formula>
    </cfRule>
  </conditionalFormatting>
  <conditionalFormatting sqref="D8 D22 D10 D14 D18 D12 D16 D20 D24 D26">
    <cfRule type="containsText" dxfId="94" priority="3" operator="containsText" text="주의">
      <formula>NOT(ISERROR(SEARCH("주의",D8)))</formula>
    </cfRule>
  </conditionalFormatting>
  <conditionalFormatting sqref="H8 H10:H27">
    <cfRule type="containsText" dxfId="93" priority="2" operator="containsText" text="주의">
      <formula>NOT(ISERROR(SEARCH("주의",H8)))</formula>
    </cfRule>
  </conditionalFormatting>
  <conditionalFormatting sqref="H8 H22 H10 H14 H18 H12 H16 H20 H24 H26">
    <cfRule type="containsText" dxfId="9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81" t="s">
        <v>11</v>
      </c>
      <c r="G3" s="114" t="str">
        <f>'환경 42주'!G3:H3</f>
        <v>18-1615</v>
      </c>
      <c r="H3" s="115"/>
    </row>
    <row r="4" spans="1:8" x14ac:dyDescent="0.3">
      <c r="A4" s="4" t="s">
        <v>4</v>
      </c>
      <c r="B4" s="81" t="str">
        <f>'환경 42주'!B4</f>
        <v>보은농장</v>
      </c>
      <c r="C4" s="4" t="s">
        <v>14</v>
      </c>
      <c r="D4" s="117" t="str">
        <f>'환경 42주'!D4:E4</f>
        <v>2018.07.13</v>
      </c>
      <c r="E4" s="117"/>
      <c r="F4" s="4" t="s">
        <v>166</v>
      </c>
      <c r="G4" s="116" t="str">
        <f>'환경 42주'!G4:H4</f>
        <v>0000-00-00</v>
      </c>
      <c r="H4" s="116"/>
    </row>
    <row r="5" spans="1:8" x14ac:dyDescent="0.3">
      <c r="A5" s="4" t="s">
        <v>53</v>
      </c>
      <c r="B5" s="81">
        <f>'환경 42주'!B5</f>
        <v>7375</v>
      </c>
      <c r="C5" s="4" t="s">
        <v>54</v>
      </c>
      <c r="D5" s="117" t="str">
        <f>'환경 42주'!D5:E5</f>
        <v>42주령</v>
      </c>
      <c r="E5" s="117"/>
      <c r="F5" s="4" t="s">
        <v>168</v>
      </c>
      <c r="G5" s="116" t="str">
        <f>'환경 42주'!G5:H5</f>
        <v>정찬근</v>
      </c>
      <c r="H5" s="116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74">
        <f>IF('환경 42주'!A8:A9="","",'환경 42주'!A8:A9)</f>
        <v>110</v>
      </c>
      <c r="B8" s="175"/>
      <c r="C8" s="178" t="str">
        <f>IF('환경 42주'!D8="","",IF('환경 42주'!D8="불량","부적합",IF('환경 42주'!D8="주의","주의","적합")))</f>
        <v>적합</v>
      </c>
      <c r="D8" s="179"/>
      <c r="E8" s="182">
        <f>IF('환경 42주'!E8:E9="","",'환경 42주'!E8:E9)</f>
        <v>120</v>
      </c>
      <c r="F8" s="175"/>
      <c r="G8" s="178" t="str">
        <f>IF('환경 42주'!H8="","",IF('환경 42주'!H8="불량","부적합",IF('환경 42주'!H8="주의","주의","적합")))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42주'!D9="불량","부적합",IF('환경 42주'!D9="주의","주의","적합"))</f>
        <v>적합</v>
      </c>
      <c r="D9" s="181"/>
      <c r="E9" s="183"/>
      <c r="F9" s="177"/>
      <c r="G9" s="180" t="str">
        <f>IF('환경 42주'!H9="불량","부적합",IF('환경 42주'!H9="주의","주의","적합"))</f>
        <v>적합</v>
      </c>
      <c r="H9" s="185"/>
    </row>
    <row r="10" spans="1:8" ht="18.75" customHeight="1" x14ac:dyDescent="0.3">
      <c r="A10" s="174">
        <f>IF('환경 42주'!A10:A11="","",'환경 42주'!A10:A11)</f>
        <v>130</v>
      </c>
      <c r="B10" s="175"/>
      <c r="C10" s="178" t="str">
        <f>IF('환경 42주'!D10="","",IF('환경 42주'!D10="불량","부적합",IF('환경 42주'!D10="주의","주의","적합")))</f>
        <v>적합</v>
      </c>
      <c r="D10" s="179"/>
      <c r="E10" s="182">
        <f>IF('환경 42주'!E10:E11="","",'환경 42주'!E10:E11)</f>
        <v>140</v>
      </c>
      <c r="F10" s="175"/>
      <c r="G10" s="178" t="str">
        <f>IF('환경 42주'!H10="","",IF('환경 42주'!H10="불량","부적합",IF('환경 42주'!H10="주의","주의","적합")))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42주'!D11="불량","부적합",IF('환경 42주'!D11="주의","주의","적합"))</f>
        <v>적합</v>
      </c>
      <c r="D11" s="181"/>
      <c r="E11" s="183"/>
      <c r="F11" s="177"/>
      <c r="G11" s="180" t="str">
        <f>IF('환경 42주'!H11="불량","부적합",IF('환경 42주'!H11="주의","주의","적합"))</f>
        <v>적합</v>
      </c>
      <c r="H11" s="185"/>
    </row>
    <row r="12" spans="1:8" ht="18.75" customHeight="1" x14ac:dyDescent="0.3">
      <c r="A12" s="174">
        <f>IF('환경 42주'!A12:A13="","",'환경 42주'!A12:A13)</f>
        <v>150</v>
      </c>
      <c r="B12" s="175"/>
      <c r="C12" s="178" t="str">
        <f>IF('환경 42주'!D12="","",IF('환경 42주'!D12="불량","부적합",IF('환경 42주'!D12="주의","주의","적합")))</f>
        <v>적합</v>
      </c>
      <c r="D12" s="179"/>
      <c r="E12" s="182">
        <f>IF('환경 42주'!E12:E13="","",'환경 42주'!E12:E13)</f>
        <v>210</v>
      </c>
      <c r="F12" s="175"/>
      <c r="G12" s="178" t="str">
        <f>IF('환경 42주'!H12="","",IF('환경 42주'!H12="불량","부적합",IF('환경 42주'!H12="주의","주의","적합")))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42주'!D13="불량","부적합",IF('환경 42주'!D13="주의","주의","적합"))</f>
        <v>적합</v>
      </c>
      <c r="D13" s="181"/>
      <c r="E13" s="183"/>
      <c r="F13" s="177"/>
      <c r="G13" s="180" t="str">
        <f>IF('환경 42주'!H13="불량","부적합",IF('환경 42주'!H13="주의","주의","적합"))</f>
        <v>적합</v>
      </c>
      <c r="H13" s="185"/>
    </row>
    <row r="14" spans="1:8" ht="18.75" customHeight="1" x14ac:dyDescent="0.3">
      <c r="A14" s="174">
        <f>IF('환경 42주'!A14:A15="","",'환경 42주'!A14:A15)</f>
        <v>220</v>
      </c>
      <c r="B14" s="175"/>
      <c r="C14" s="178" t="str">
        <f>IF('환경 42주'!D14="","",IF('환경 42주'!D14="불량","부적합",IF('환경 42주'!D14="주의","주의","적합")))</f>
        <v>적합</v>
      </c>
      <c r="D14" s="179"/>
      <c r="E14" s="182">
        <f>IF('환경 42주'!E14:E15="","",'환경 42주'!E14:E15)</f>
        <v>230</v>
      </c>
      <c r="F14" s="175"/>
      <c r="G14" s="178" t="str">
        <f>IF('환경 42주'!H14="","",IF('환경 42주'!H14="불량","부적합",IF('환경 42주'!H14="주의","주의","적합")))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42주'!D15="불량","부적합",IF('환경 42주'!D15="주의","주의","적합"))</f>
        <v>적합</v>
      </c>
      <c r="D15" s="181"/>
      <c r="E15" s="183"/>
      <c r="F15" s="177"/>
      <c r="G15" s="180" t="str">
        <f>IF('환경 42주'!H15="불량","부적합",IF('환경 42주'!H15="주의","주의","적합"))</f>
        <v>적합</v>
      </c>
      <c r="H15" s="185"/>
    </row>
    <row r="16" spans="1:8" ht="18.75" customHeight="1" x14ac:dyDescent="0.3">
      <c r="A16" s="174">
        <f>IF('환경 42주'!A16:A17="","",'환경 42주'!A16:A17)</f>
        <v>240</v>
      </c>
      <c r="B16" s="175"/>
      <c r="C16" s="178" t="str">
        <f>IF('환경 42주'!D16="","",IF('환경 42주'!D16="불량","부적합",IF('환경 42주'!D16="주의","주의","적합")))</f>
        <v>적합</v>
      </c>
      <c r="D16" s="179"/>
      <c r="E16" s="182">
        <f>IF('환경 42주'!E16:E17="","",'환경 42주'!E16:E17)</f>
        <v>250</v>
      </c>
      <c r="F16" s="175"/>
      <c r="G16" s="178" t="str">
        <f>IF('환경 42주'!H16="","",IF('환경 42주'!H16="불량","부적합",IF('환경 42주'!H16="주의","주의","적합")))</f>
        <v>적합</v>
      </c>
      <c r="H16" s="184"/>
    </row>
    <row r="17" spans="1:8" ht="18.75" customHeight="1" x14ac:dyDescent="0.3">
      <c r="A17" s="176"/>
      <c r="B17" s="177"/>
      <c r="C17" s="180" t="str">
        <f>IF('환경 42주'!D17="불량","부적합",IF('환경 42주'!D17="주의","주의","적합"))</f>
        <v>적합</v>
      </c>
      <c r="D17" s="181"/>
      <c r="E17" s="183"/>
      <c r="F17" s="177"/>
      <c r="G17" s="180" t="str">
        <f>IF('환경 42주'!H17="불량","부적합",IF('환경 42주'!H17="주의","주의","적합"))</f>
        <v>적합</v>
      </c>
      <c r="H17" s="185"/>
    </row>
    <row r="18" spans="1:8" ht="18.75" customHeight="1" x14ac:dyDescent="0.3">
      <c r="A18" s="174" t="str">
        <f>IF('환경 42주'!A18:A19="","",'환경 42주'!A18:A19)</f>
        <v/>
      </c>
      <c r="B18" s="175"/>
      <c r="C18" s="178" t="str">
        <f>IF('환경 42주'!D18="","",IF('환경 42주'!D18="불량","부적합",IF('환경 42주'!D18="주의","주의","적합")))</f>
        <v/>
      </c>
      <c r="D18" s="179"/>
      <c r="E18" s="182" t="str">
        <f>IF('환경 42주'!E18:E19="","",'환경 42주'!E18:E19)</f>
        <v/>
      </c>
      <c r="F18" s="175"/>
      <c r="G18" s="178" t="str">
        <f>IF('환경 42주'!H18="","",IF('환경 42주'!H18="불량","부적합",IF('환경 42주'!H18="주의","주의","적합")))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42주'!D19="불량","부적합",IF('환경 42주'!D19="주의","주의","적합"))</f>
        <v>적합</v>
      </c>
      <c r="D19" s="181"/>
      <c r="E19" s="183"/>
      <c r="F19" s="177"/>
      <c r="G19" s="180" t="str">
        <f>IF('환경 42주'!H19="불량","부적합",IF('환경 42주'!H19="주의","주의","적합"))</f>
        <v>적합</v>
      </c>
      <c r="H19" s="185"/>
    </row>
    <row r="20" spans="1:8" ht="18.75" customHeight="1" x14ac:dyDescent="0.3">
      <c r="A20" s="174" t="str">
        <f>IF('환경 42주'!A20:A21="","",'환경 42주'!A20:A21)</f>
        <v/>
      </c>
      <c r="B20" s="175"/>
      <c r="C20" s="178" t="str">
        <f>IF('환경 42주'!D20="","",IF('환경 42주'!D20="불량","부적합",IF('환경 42주'!D20="주의","주의","적합")))</f>
        <v/>
      </c>
      <c r="D20" s="179"/>
      <c r="E20" s="182" t="str">
        <f>IF('환경 42주'!E20:E21="","",'환경 42주'!E20:E21)</f>
        <v/>
      </c>
      <c r="F20" s="175"/>
      <c r="G20" s="178" t="str">
        <f>IF('환경 42주'!H20="","",IF('환경 42주'!H20="불량","부적합",IF('환경 42주'!H20="주의","주의","적합")))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42주'!D21="불량","부적합",IF('환경 42주'!D21="주의","주의","적합"))</f>
        <v>적합</v>
      </c>
      <c r="D21" s="181"/>
      <c r="E21" s="183"/>
      <c r="F21" s="177"/>
      <c r="G21" s="180" t="str">
        <f>IF('환경 42주'!H21="불량","부적합",IF('환경 42주'!H21="주의","주의","적합"))</f>
        <v>적합</v>
      </c>
      <c r="H21" s="185"/>
    </row>
    <row r="22" spans="1:8" ht="18.75" customHeight="1" x14ac:dyDescent="0.3">
      <c r="A22" s="174" t="str">
        <f>IF('환경 42주'!A22:A23="","",'환경 42주'!A22:A23)</f>
        <v/>
      </c>
      <c r="B22" s="175"/>
      <c r="C22" s="178" t="str">
        <f>IF('환경 42주'!D22="","",IF('환경 42주'!D22="불량","부적합",IF('환경 42주'!D22="주의","주의","적합")))</f>
        <v/>
      </c>
      <c r="D22" s="179"/>
      <c r="E22" s="182" t="str">
        <f>IF('환경 42주'!E22:E23="","",'환경 42주'!E22:E23)</f>
        <v/>
      </c>
      <c r="F22" s="175"/>
      <c r="G22" s="178" t="str">
        <f>IF('환경 42주'!H22="","",IF('환경 42주'!H22="불량","부적합",IF('환경 42주'!H22="주의","주의","적합")))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42주'!D23="불량","부적합",IF('환경 42주'!D23="주의","주의","적합"))</f>
        <v>적합</v>
      </c>
      <c r="D23" s="181"/>
      <c r="E23" s="183"/>
      <c r="F23" s="177"/>
      <c r="G23" s="180" t="str">
        <f>IF('환경 42주'!H23="불량","부적합",IF('환경 42주'!H23="주의","주의","적합"))</f>
        <v>적합</v>
      </c>
      <c r="H23" s="185"/>
    </row>
    <row r="24" spans="1:8" ht="18.75" customHeight="1" x14ac:dyDescent="0.3">
      <c r="A24" s="174" t="str">
        <f>IF('환경 42주'!A24:A25="","",'환경 42주'!A24:A25)</f>
        <v/>
      </c>
      <c r="B24" s="175"/>
      <c r="C24" s="178" t="str">
        <f>IF('환경 42주'!D24="","",IF('환경 42주'!D24="불량","부적합",IF('환경 42주'!D24="주의","주의","적합")))</f>
        <v/>
      </c>
      <c r="D24" s="179"/>
      <c r="E24" s="182" t="str">
        <f>IF('환경 42주'!E24:E25="","",'환경 42주'!E24:E25)</f>
        <v/>
      </c>
      <c r="F24" s="175"/>
      <c r="G24" s="178" t="str">
        <f>IF('환경 42주'!H24="","",IF('환경 42주'!H24="불량","부적합",IF('환경 42주'!H24="주의","주의","적합")))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42주'!D25="불량","부적합",IF('환경 42주'!D25="주의","주의","적합"))</f>
        <v>적합</v>
      </c>
      <c r="D25" s="181"/>
      <c r="E25" s="183"/>
      <c r="F25" s="177"/>
      <c r="G25" s="180" t="str">
        <f>IF('환경 42주'!H25="불량","부적합",IF('환경 42주'!H25="주의","주의","적합"))</f>
        <v>적합</v>
      </c>
      <c r="H25" s="185"/>
    </row>
    <row r="26" spans="1:8" ht="18.75" customHeight="1" x14ac:dyDescent="0.3">
      <c r="A26" s="174" t="str">
        <f>IF('환경 42주'!A26:A27="","",'환경 42주'!A26:A27)</f>
        <v/>
      </c>
      <c r="B26" s="175"/>
      <c r="C26" s="178" t="str">
        <f>IF('환경 42주'!D26="","",IF('환경 42주'!D26="불량","부적합",IF('환경 42주'!D26="주의","주의","적합")))</f>
        <v/>
      </c>
      <c r="D26" s="179"/>
      <c r="E26" s="182" t="str">
        <f>IF('환경 42주'!E26:E27="","",'환경 42주'!E26:E27)</f>
        <v/>
      </c>
      <c r="F26" s="175"/>
      <c r="G26" s="178" t="str">
        <f>IF('환경 42주'!H26="","",IF('환경 42주'!H26="불량","부적합",IF('환경 42주'!H26="주의","주의","적합")))</f>
        <v/>
      </c>
      <c r="H26" s="184"/>
    </row>
    <row r="27" spans="1:8" ht="18.75" customHeight="1" thickBot="1" x14ac:dyDescent="0.35">
      <c r="A27" s="186"/>
      <c r="B27" s="187"/>
      <c r="C27" s="188" t="str">
        <f>IF('환경 42주'!D27="불량","부적합",IF('환경 42주'!D27="주의","주의","적합"))</f>
        <v>적합</v>
      </c>
      <c r="D27" s="189"/>
      <c r="E27" s="190"/>
      <c r="F27" s="187"/>
      <c r="G27" s="188" t="str">
        <f>IF('환경 42주'!H27="불량","부적합",IF('환경 42주'!H27="주의","주의","적합"))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32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91" priority="2" operator="containsText" text="부적합">
      <formula>NOT(ISERROR(SEARCH("부적합",C8)))</formula>
    </cfRule>
  </conditionalFormatting>
  <conditionalFormatting sqref="C8 E8 C10:E27 G8 G10:H27">
    <cfRule type="containsText" dxfId="9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P17" sqref="P17:P1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84" t="s">
        <v>11</v>
      </c>
      <c r="G3" s="114" t="s">
        <v>148</v>
      </c>
      <c r="H3" s="115"/>
    </row>
    <row r="4" spans="1:8" x14ac:dyDescent="0.3">
      <c r="A4" s="4" t="s">
        <v>4</v>
      </c>
      <c r="B4" s="83" t="s">
        <v>71</v>
      </c>
      <c r="C4" s="4" t="s">
        <v>14</v>
      </c>
      <c r="D4" s="103" t="s">
        <v>147</v>
      </c>
      <c r="E4" s="103"/>
      <c r="F4" s="4" t="s">
        <v>165</v>
      </c>
      <c r="G4" s="103" t="s">
        <v>179</v>
      </c>
      <c r="H4" s="103"/>
    </row>
    <row r="5" spans="1:8" x14ac:dyDescent="0.3">
      <c r="A5" s="4" t="s">
        <v>53</v>
      </c>
      <c r="B5" s="83">
        <v>7375</v>
      </c>
      <c r="C5" s="4" t="s">
        <v>54</v>
      </c>
      <c r="D5" s="139" t="s">
        <v>146</v>
      </c>
      <c r="E5" s="140"/>
      <c r="F5" s="4" t="s">
        <v>168</v>
      </c>
      <c r="G5" s="103" t="s">
        <v>176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85" t="s">
        <v>23</v>
      </c>
      <c r="D7" s="55" t="s">
        <v>3</v>
      </c>
      <c r="E7" s="143" t="s">
        <v>106</v>
      </c>
      <c r="F7" s="142"/>
      <c r="G7" s="85" t="s">
        <v>23</v>
      </c>
      <c r="H7" s="7" t="s">
        <v>3</v>
      </c>
    </row>
    <row r="8" spans="1:8" ht="18.75" customHeight="1" x14ac:dyDescent="0.3">
      <c r="A8" s="144" t="s">
        <v>145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/>
      <c r="F8" s="145"/>
      <c r="G8" s="154"/>
      <c r="H8" s="156" t="str">
        <f>IF(G8="","",IF(G8="음성","양호",IF(ISERROR(FIND(".",G8)),"불량","주의")))</f>
        <v/>
      </c>
    </row>
    <row r="9" spans="1:8" ht="18.75" customHeight="1" x14ac:dyDescent="0.3">
      <c r="A9" s="146"/>
      <c r="B9" s="147"/>
      <c r="C9" s="149"/>
      <c r="D9" s="151"/>
      <c r="E9" s="153"/>
      <c r="F9" s="147"/>
      <c r="G9" s="155"/>
      <c r="H9" s="157"/>
    </row>
    <row r="10" spans="1:8" ht="18.75" customHeight="1" x14ac:dyDescent="0.3">
      <c r="A10" s="144"/>
      <c r="B10" s="145"/>
      <c r="C10" s="148"/>
      <c r="D10" s="150" t="str">
        <f t="shared" ref="D10" si="0">IF(C10="","",IF(C10="음성","양호",IF(ISERROR(FIND(".",C10)),"불량","주의")))</f>
        <v/>
      </c>
      <c r="E10" s="152"/>
      <c r="F10" s="145"/>
      <c r="G10" s="154"/>
      <c r="H10" s="156" t="str">
        <f t="shared" ref="H10" si="1">IF(G10="","",IF(G10="음성","양호",IF(ISERROR(FIND(".",G10)),"불량","주의")))</f>
        <v/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55"/>
      <c r="H11" s="157"/>
    </row>
    <row r="12" spans="1:8" ht="18.75" customHeight="1" x14ac:dyDescent="0.3">
      <c r="A12" s="144"/>
      <c r="B12" s="145"/>
      <c r="C12" s="148"/>
      <c r="D12" s="150" t="str">
        <f t="shared" ref="D12" si="2">IF(C12="","",IF(C12="음성","양호",IF(ISERROR(FIND(".",C12)),"불량","주의")))</f>
        <v/>
      </c>
      <c r="E12" s="152"/>
      <c r="F12" s="145"/>
      <c r="G12" s="154"/>
      <c r="H12" s="156" t="str">
        <f t="shared" ref="H12" si="3">IF(G12="","",IF(G12="음성","양호",IF(ISERROR(FIND(".",G12)),"불량","주의")))</f>
        <v/>
      </c>
    </row>
    <row r="13" spans="1:8" ht="18.75" customHeight="1" x14ac:dyDescent="0.3">
      <c r="A13" s="146"/>
      <c r="B13" s="147"/>
      <c r="C13" s="149"/>
      <c r="D13" s="151"/>
      <c r="E13" s="153"/>
      <c r="F13" s="147"/>
      <c r="G13" s="155"/>
      <c r="H13" s="157"/>
    </row>
    <row r="14" spans="1:8" ht="18.75" customHeight="1" x14ac:dyDescent="0.3">
      <c r="A14" s="144"/>
      <c r="B14" s="145"/>
      <c r="C14" s="148"/>
      <c r="D14" s="150" t="str">
        <f t="shared" ref="D14" si="4">IF(C14="","",IF(C14="음성","양호",IF(ISERROR(FIND(".",C14)),"불량","주의")))</f>
        <v/>
      </c>
      <c r="E14" s="152"/>
      <c r="F14" s="145"/>
      <c r="G14" s="154"/>
      <c r="H14" s="156" t="str">
        <f t="shared" ref="H14" si="5">IF(G14="","",IF(G14="음성","양호",IF(ISERROR(FIND(".",G14)),"불량","주의")))</f>
        <v/>
      </c>
    </row>
    <row r="15" spans="1:8" ht="18.75" customHeight="1" x14ac:dyDescent="0.3">
      <c r="A15" s="146"/>
      <c r="B15" s="147"/>
      <c r="C15" s="149"/>
      <c r="D15" s="151"/>
      <c r="E15" s="153"/>
      <c r="F15" s="147"/>
      <c r="G15" s="155"/>
      <c r="H15" s="157"/>
    </row>
    <row r="16" spans="1:8" ht="18.75" customHeight="1" x14ac:dyDescent="0.3">
      <c r="A16" s="144"/>
      <c r="B16" s="145"/>
      <c r="C16" s="148"/>
      <c r="D16" s="150" t="str">
        <f t="shared" ref="D16" si="6">IF(C16="","",IF(C16="음성","양호",IF(ISERROR(FIND(".",C16)),"불량","주의")))</f>
        <v/>
      </c>
      <c r="E16" s="152"/>
      <c r="F16" s="145"/>
      <c r="G16" s="154"/>
      <c r="H16" s="156" t="str">
        <f t="shared" ref="H16" si="7">IF(G16="","",IF(G16="음성","양호",IF(ISERROR(FIND(".",G16)),"불량","주의")))</f>
        <v/>
      </c>
    </row>
    <row r="17" spans="1:8" ht="18.75" customHeight="1" x14ac:dyDescent="0.3">
      <c r="A17" s="146"/>
      <c r="B17" s="147"/>
      <c r="C17" s="149"/>
      <c r="D17" s="151"/>
      <c r="E17" s="153"/>
      <c r="F17" s="147"/>
      <c r="G17" s="155"/>
      <c r="H17" s="157"/>
    </row>
    <row r="18" spans="1:8" ht="18.75" customHeight="1" x14ac:dyDescent="0.3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/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/>
      <c r="D26" s="150" t="str">
        <f t="shared" ref="D26" si="15">IF(C26="","",IF(C26="음성","양호",IF(ISERROR(FIND(".",C26)),"불량","주의")))</f>
        <v/>
      </c>
      <c r="E26" s="166"/>
      <c r="F26" s="160" t="s">
        <v>51</v>
      </c>
      <c r="G26" s="168"/>
      <c r="H26" s="156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61"/>
      <c r="B27" s="162" t="s">
        <v>110</v>
      </c>
      <c r="C27" s="164"/>
      <c r="D27" s="165"/>
      <c r="E27" s="167"/>
      <c r="F27" s="162" t="s">
        <v>110</v>
      </c>
      <c r="G27" s="169"/>
      <c r="H27" s="158"/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8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89" priority="12" operator="containsText" text="불량">
      <formula>NOT(ISERROR(SEARCH("불량",D8)))</formula>
    </cfRule>
  </conditionalFormatting>
  <conditionalFormatting sqref="C8 C10:C27">
    <cfRule type="containsText" dxfId="88" priority="11" operator="containsText" text="양성">
      <formula>NOT(ISERROR(SEARCH("양성",C8)))</formula>
    </cfRule>
  </conditionalFormatting>
  <conditionalFormatting sqref="G8 G10:G27">
    <cfRule type="containsText" dxfId="87" priority="10" operator="containsText" text="양성">
      <formula>NOT(ISERROR(SEARCH("양성",G8)))</formula>
    </cfRule>
  </conditionalFormatting>
  <conditionalFormatting sqref="C10:C25">
    <cfRule type="containsText" dxfId="86" priority="9" operator="containsText" text="양성">
      <formula>NOT(ISERROR(SEARCH("양성",C10)))</formula>
    </cfRule>
  </conditionalFormatting>
  <conditionalFormatting sqref="G10">
    <cfRule type="containsText" dxfId="85" priority="8" operator="containsText" text="양성">
      <formula>NOT(ISERROR(SEARCH("양성",G10)))</formula>
    </cfRule>
  </conditionalFormatting>
  <conditionalFormatting sqref="G11:G25">
    <cfRule type="containsText" dxfId="84" priority="7" operator="containsText" text="양성">
      <formula>NOT(ISERROR(SEARCH("양성",G11)))</formula>
    </cfRule>
  </conditionalFormatting>
  <conditionalFormatting sqref="C10:C25">
    <cfRule type="containsText" dxfId="83" priority="6" operator="containsText" text="양성">
      <formula>NOT(ISERROR(SEARCH("양성",C10)))</formula>
    </cfRule>
  </conditionalFormatting>
  <conditionalFormatting sqref="G10">
    <cfRule type="containsText" dxfId="82" priority="5" operator="containsText" text="양성">
      <formula>NOT(ISERROR(SEARCH("양성",G10)))</formula>
    </cfRule>
  </conditionalFormatting>
  <conditionalFormatting sqref="G11:G25">
    <cfRule type="containsText" dxfId="81" priority="4" operator="containsText" text="양성">
      <formula>NOT(ISERROR(SEARCH("양성",G11)))</formula>
    </cfRule>
  </conditionalFormatting>
  <conditionalFormatting sqref="D8 D22 D10 D14 D18 D12 D16 D20 D24 D26">
    <cfRule type="containsText" dxfId="80" priority="3" operator="containsText" text="주의">
      <formula>NOT(ISERROR(SEARCH("주의",D8)))</formula>
    </cfRule>
  </conditionalFormatting>
  <conditionalFormatting sqref="H8 H10:H27">
    <cfRule type="containsText" dxfId="79" priority="2" operator="containsText" text="주의">
      <formula>NOT(ISERROR(SEARCH("주의",H8)))</formula>
    </cfRule>
  </conditionalFormatting>
  <conditionalFormatting sqref="H8 H22 H10 H14 H18 H12 H16 H20 H24 H26">
    <cfRule type="containsText" dxfId="7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84" t="s">
        <v>11</v>
      </c>
      <c r="G3" s="114" t="str">
        <f>'환경 46주'!G3:H3</f>
        <v>18-1739</v>
      </c>
      <c r="H3" s="115"/>
    </row>
    <row r="4" spans="1:8" x14ac:dyDescent="0.3">
      <c r="A4" s="4" t="s">
        <v>4</v>
      </c>
      <c r="B4" s="84" t="str">
        <f>'환경 46주'!B4</f>
        <v>보은농장</v>
      </c>
      <c r="C4" s="4" t="s">
        <v>14</v>
      </c>
      <c r="D4" s="117" t="str">
        <f>'환경 46주'!D4:E4</f>
        <v>2018.08.03</v>
      </c>
      <c r="E4" s="117"/>
      <c r="F4" s="4" t="s">
        <v>161</v>
      </c>
      <c r="G4" s="116" t="str">
        <f>'환경 46주'!G4:H4</f>
        <v>0000-00-00</v>
      </c>
      <c r="H4" s="116"/>
    </row>
    <row r="5" spans="1:8" x14ac:dyDescent="0.3">
      <c r="A5" s="4" t="s">
        <v>53</v>
      </c>
      <c r="B5" s="84">
        <f>'환경 46주'!B5</f>
        <v>7375</v>
      </c>
      <c r="C5" s="4" t="s">
        <v>54</v>
      </c>
      <c r="D5" s="117" t="str">
        <f>'환경 46주'!D5:E5</f>
        <v>48주령</v>
      </c>
      <c r="E5" s="117"/>
      <c r="F5" s="4" t="s">
        <v>172</v>
      </c>
      <c r="G5" s="116" t="str">
        <f>'환경 46주'!G5:H5</f>
        <v>정찬근</v>
      </c>
      <c r="H5" s="116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92" t="s">
        <v>150</v>
      </c>
      <c r="B8" s="175"/>
      <c r="C8" s="178" t="str">
        <f>IF('환경 46주'!D8="","",IF('환경 46주'!D8="불량","부적합",IF('환경 46주'!D8="주의","주의","적합")))</f>
        <v>적합</v>
      </c>
      <c r="D8" s="179"/>
      <c r="E8" s="182" t="str">
        <f>IF('환경 46주'!E8:E9="","",'환경 46주'!E8:E9)</f>
        <v/>
      </c>
      <c r="F8" s="175"/>
      <c r="G8" s="178" t="str">
        <f>IF('환경 46주'!H8="","",IF('환경 46주'!H8="불량","부적합",IF('환경 46주'!H8="주의","주의","적합")))</f>
        <v/>
      </c>
      <c r="H8" s="184"/>
    </row>
    <row r="9" spans="1:8" ht="18.75" customHeight="1" x14ac:dyDescent="0.3">
      <c r="A9" s="176"/>
      <c r="B9" s="177"/>
      <c r="C9" s="180" t="str">
        <f>IF('환경 46주'!D9="불량","부적합",IF('환경 46주'!D9="주의","주의","적합"))</f>
        <v>적합</v>
      </c>
      <c r="D9" s="181"/>
      <c r="E9" s="183"/>
      <c r="F9" s="177"/>
      <c r="G9" s="180" t="str">
        <f>IF('환경 46주'!H9="불량","부적합",IF('환경 46주'!H9="주의","주의","적합"))</f>
        <v>적합</v>
      </c>
      <c r="H9" s="185"/>
    </row>
    <row r="10" spans="1:8" ht="18.75" customHeight="1" x14ac:dyDescent="0.3">
      <c r="A10" s="174" t="str">
        <f>IF('환경 46주'!A10:A11="","",'환경 46주'!A10:A11)</f>
        <v/>
      </c>
      <c r="B10" s="175"/>
      <c r="C10" s="178" t="str">
        <f>IF('환경 46주'!D10="","",IF('환경 46주'!D10="불량","부적합",IF('환경 46주'!D10="주의","주의","적합")))</f>
        <v/>
      </c>
      <c r="D10" s="179"/>
      <c r="E10" s="182" t="str">
        <f>IF('환경 46주'!E10:E11="","",'환경 46주'!E10:E11)</f>
        <v/>
      </c>
      <c r="F10" s="175"/>
      <c r="G10" s="178" t="str">
        <f>IF('환경 46주'!H10="","",IF('환경 46주'!H10="불량","부적합",IF('환경 46주'!H10="주의","주의","적합")))</f>
        <v/>
      </c>
      <c r="H10" s="184"/>
    </row>
    <row r="11" spans="1:8" ht="18.75" customHeight="1" x14ac:dyDescent="0.3">
      <c r="A11" s="176"/>
      <c r="B11" s="177"/>
      <c r="C11" s="180" t="str">
        <f>IF('환경 46주'!D11="불량","부적합",IF('환경 46주'!D11="주의","주의","적합"))</f>
        <v>적합</v>
      </c>
      <c r="D11" s="181"/>
      <c r="E11" s="183"/>
      <c r="F11" s="177"/>
      <c r="G11" s="180" t="str">
        <f>IF('환경 46주'!H11="불량","부적합",IF('환경 46주'!H11="주의","주의","적합"))</f>
        <v>적합</v>
      </c>
      <c r="H11" s="185"/>
    </row>
    <row r="12" spans="1:8" ht="18.75" customHeight="1" x14ac:dyDescent="0.3">
      <c r="A12" s="174" t="str">
        <f>IF('환경 46주'!A12:A13="","",'환경 46주'!A12:A13)</f>
        <v/>
      </c>
      <c r="B12" s="175"/>
      <c r="C12" s="178" t="str">
        <f>IF('환경 46주'!D12="","",IF('환경 46주'!D12="불량","부적합",IF('환경 46주'!D12="주의","주의","적합")))</f>
        <v/>
      </c>
      <c r="D12" s="179"/>
      <c r="E12" s="182" t="str">
        <f>IF('환경 46주'!E12:E13="","",'환경 46주'!E12:E13)</f>
        <v/>
      </c>
      <c r="F12" s="175"/>
      <c r="G12" s="178" t="str">
        <f>IF('환경 46주'!H12="","",IF('환경 46주'!H12="불량","부적합",IF('환경 46주'!H12="주의","주의","적합")))</f>
        <v/>
      </c>
      <c r="H12" s="184"/>
    </row>
    <row r="13" spans="1:8" ht="18.75" customHeight="1" x14ac:dyDescent="0.3">
      <c r="A13" s="176"/>
      <c r="B13" s="177"/>
      <c r="C13" s="180" t="str">
        <f>IF('환경 46주'!D13="불량","부적합",IF('환경 46주'!D13="주의","주의","적합"))</f>
        <v>적합</v>
      </c>
      <c r="D13" s="181"/>
      <c r="E13" s="183"/>
      <c r="F13" s="177"/>
      <c r="G13" s="180" t="str">
        <f>IF('환경 46주'!H13="불량","부적합",IF('환경 46주'!H13="주의","주의","적합"))</f>
        <v>적합</v>
      </c>
      <c r="H13" s="185"/>
    </row>
    <row r="14" spans="1:8" ht="18.75" customHeight="1" x14ac:dyDescent="0.3">
      <c r="A14" s="174" t="str">
        <f>IF('환경 46주'!A14:A15="","",'환경 46주'!A14:A15)</f>
        <v/>
      </c>
      <c r="B14" s="175"/>
      <c r="C14" s="178" t="str">
        <f>IF('환경 46주'!D14="","",IF('환경 46주'!D14="불량","부적합",IF('환경 46주'!D14="주의","주의","적합")))</f>
        <v/>
      </c>
      <c r="D14" s="179"/>
      <c r="E14" s="182" t="str">
        <f>IF('환경 46주'!E14:E15="","",'환경 46주'!E14:E15)</f>
        <v/>
      </c>
      <c r="F14" s="175"/>
      <c r="G14" s="178" t="str">
        <f>IF('환경 46주'!H14="","",IF('환경 46주'!H14="불량","부적합",IF('환경 46주'!H14="주의","주의","적합")))</f>
        <v/>
      </c>
      <c r="H14" s="184"/>
    </row>
    <row r="15" spans="1:8" ht="18.75" customHeight="1" x14ac:dyDescent="0.3">
      <c r="A15" s="176"/>
      <c r="B15" s="177"/>
      <c r="C15" s="180" t="str">
        <f>IF('환경 46주'!D15="불량","부적합",IF('환경 46주'!D15="주의","주의","적합"))</f>
        <v>적합</v>
      </c>
      <c r="D15" s="181"/>
      <c r="E15" s="183"/>
      <c r="F15" s="177"/>
      <c r="G15" s="180" t="str">
        <f>IF('환경 46주'!H15="불량","부적합",IF('환경 46주'!H15="주의","주의","적합"))</f>
        <v>적합</v>
      </c>
      <c r="H15" s="185"/>
    </row>
    <row r="16" spans="1:8" ht="18.75" customHeight="1" x14ac:dyDescent="0.3">
      <c r="A16" s="174" t="str">
        <f>IF('환경 46주'!A16:A17="","",'환경 46주'!A16:A17)</f>
        <v/>
      </c>
      <c r="B16" s="175"/>
      <c r="C16" s="178" t="str">
        <f>IF('환경 46주'!D16="","",IF('환경 46주'!D16="불량","부적합",IF('환경 46주'!D16="주의","주의","적합")))</f>
        <v/>
      </c>
      <c r="D16" s="179"/>
      <c r="E16" s="182" t="str">
        <f>IF('환경 46주'!E16:E17="","",'환경 46주'!E16:E17)</f>
        <v/>
      </c>
      <c r="F16" s="175"/>
      <c r="G16" s="178" t="str">
        <f>IF('환경 46주'!H16="","",IF('환경 46주'!H16="불량","부적합",IF('환경 46주'!H16="주의","주의","적합")))</f>
        <v/>
      </c>
      <c r="H16" s="184"/>
    </row>
    <row r="17" spans="1:8" ht="18.75" customHeight="1" x14ac:dyDescent="0.3">
      <c r="A17" s="176"/>
      <c r="B17" s="177"/>
      <c r="C17" s="180" t="str">
        <f>IF('환경 46주'!D17="불량","부적합",IF('환경 46주'!D17="주의","주의","적합"))</f>
        <v>적합</v>
      </c>
      <c r="D17" s="181"/>
      <c r="E17" s="183"/>
      <c r="F17" s="177"/>
      <c r="G17" s="180" t="str">
        <f>IF('환경 46주'!H17="불량","부적합",IF('환경 46주'!H17="주의","주의","적합"))</f>
        <v>적합</v>
      </c>
      <c r="H17" s="185"/>
    </row>
    <row r="18" spans="1:8" ht="18.75" customHeight="1" x14ac:dyDescent="0.3">
      <c r="A18" s="174" t="str">
        <f>IF('환경 46주'!A18:A19="","",'환경 46주'!A18:A19)</f>
        <v/>
      </c>
      <c r="B18" s="175"/>
      <c r="C18" s="178" t="str">
        <f>IF('환경 46주'!D18="","",IF('환경 46주'!D18="불량","부적합",IF('환경 46주'!D18="주의","주의","적합")))</f>
        <v/>
      </c>
      <c r="D18" s="179"/>
      <c r="E18" s="182" t="str">
        <f>IF('환경 46주'!E18:E19="","",'환경 46주'!E18:E19)</f>
        <v/>
      </c>
      <c r="F18" s="175"/>
      <c r="G18" s="178" t="str">
        <f>IF('환경 46주'!H18="","",IF('환경 46주'!H18="불량","부적합",IF('환경 46주'!H18="주의","주의","적합")))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46주'!D19="불량","부적합",IF('환경 46주'!D19="주의","주의","적합"))</f>
        <v>적합</v>
      </c>
      <c r="D19" s="181"/>
      <c r="E19" s="183"/>
      <c r="F19" s="177"/>
      <c r="G19" s="180" t="str">
        <f>IF('환경 46주'!H19="불량","부적합",IF('환경 46주'!H19="주의","주의","적합"))</f>
        <v>적합</v>
      </c>
      <c r="H19" s="185"/>
    </row>
    <row r="20" spans="1:8" ht="18.75" customHeight="1" x14ac:dyDescent="0.3">
      <c r="A20" s="174" t="str">
        <f>IF('환경 46주'!A20:A21="","",'환경 46주'!A20:A21)</f>
        <v/>
      </c>
      <c r="B20" s="175"/>
      <c r="C20" s="178" t="str">
        <f>IF('환경 46주'!D20="","",IF('환경 46주'!D20="불량","부적합",IF('환경 46주'!D20="주의","주의","적합")))</f>
        <v/>
      </c>
      <c r="D20" s="179"/>
      <c r="E20" s="182" t="str">
        <f>IF('환경 46주'!E20:E21="","",'환경 46주'!E20:E21)</f>
        <v/>
      </c>
      <c r="F20" s="175"/>
      <c r="G20" s="178" t="str">
        <f>IF('환경 46주'!H20="","",IF('환경 46주'!H20="불량","부적합",IF('환경 46주'!H20="주의","주의","적합")))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46주'!D21="불량","부적합",IF('환경 46주'!D21="주의","주의","적합"))</f>
        <v>적합</v>
      </c>
      <c r="D21" s="181"/>
      <c r="E21" s="183"/>
      <c r="F21" s="177"/>
      <c r="G21" s="180" t="str">
        <f>IF('환경 46주'!H21="불량","부적합",IF('환경 46주'!H21="주의","주의","적합"))</f>
        <v>적합</v>
      </c>
      <c r="H21" s="185"/>
    </row>
    <row r="22" spans="1:8" ht="18.75" customHeight="1" x14ac:dyDescent="0.3">
      <c r="A22" s="174" t="str">
        <f>IF('환경 46주'!A22:A23="","",'환경 46주'!A22:A23)</f>
        <v/>
      </c>
      <c r="B22" s="175"/>
      <c r="C22" s="178" t="str">
        <f>IF('환경 46주'!D22="","",IF('환경 46주'!D22="불량","부적합",IF('환경 46주'!D22="주의","주의","적합")))</f>
        <v/>
      </c>
      <c r="D22" s="179"/>
      <c r="E22" s="182" t="str">
        <f>IF('환경 46주'!E22:E23="","",'환경 46주'!E22:E23)</f>
        <v/>
      </c>
      <c r="F22" s="175"/>
      <c r="G22" s="178" t="str">
        <f>IF('환경 46주'!H22="","",IF('환경 46주'!H22="불량","부적합",IF('환경 46주'!H22="주의","주의","적합")))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46주'!D23="불량","부적합",IF('환경 46주'!D23="주의","주의","적합"))</f>
        <v>적합</v>
      </c>
      <c r="D23" s="181"/>
      <c r="E23" s="183"/>
      <c r="F23" s="177"/>
      <c r="G23" s="180" t="str">
        <f>IF('환경 46주'!H23="불량","부적합",IF('환경 46주'!H23="주의","주의","적합"))</f>
        <v>적합</v>
      </c>
      <c r="H23" s="185"/>
    </row>
    <row r="24" spans="1:8" ht="18.75" customHeight="1" x14ac:dyDescent="0.3">
      <c r="A24" s="174" t="str">
        <f>IF('환경 46주'!A24:A25="","",'환경 46주'!A24:A25)</f>
        <v/>
      </c>
      <c r="B24" s="175"/>
      <c r="C24" s="178" t="str">
        <f>IF('환경 46주'!D24="","",IF('환경 46주'!D24="불량","부적합",IF('환경 46주'!D24="주의","주의","적합")))</f>
        <v/>
      </c>
      <c r="D24" s="179"/>
      <c r="E24" s="182" t="str">
        <f>IF('환경 46주'!E24:E25="","",'환경 46주'!E24:E25)</f>
        <v/>
      </c>
      <c r="F24" s="175"/>
      <c r="G24" s="178" t="str">
        <f>IF('환경 46주'!H24="","",IF('환경 46주'!H24="불량","부적합",IF('환경 46주'!H24="주의","주의","적합")))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46주'!D25="불량","부적합",IF('환경 46주'!D25="주의","주의","적합"))</f>
        <v>적합</v>
      </c>
      <c r="D25" s="181"/>
      <c r="E25" s="183"/>
      <c r="F25" s="177"/>
      <c r="G25" s="180" t="str">
        <f>IF('환경 46주'!H25="불량","부적합",IF('환경 46주'!H25="주의","주의","적합"))</f>
        <v>적합</v>
      </c>
      <c r="H25" s="185"/>
    </row>
    <row r="26" spans="1:8" ht="18.75" customHeight="1" x14ac:dyDescent="0.3">
      <c r="A26" s="174" t="str">
        <f>IF('환경 46주'!A26:A27="","",'환경 46주'!A26:A27)</f>
        <v/>
      </c>
      <c r="B26" s="175"/>
      <c r="C26" s="178" t="str">
        <f>IF('환경 46주'!D26="","",IF('환경 46주'!D26="불량","부적합",IF('환경 46주'!D26="주의","주의","적합")))</f>
        <v/>
      </c>
      <c r="D26" s="179"/>
      <c r="E26" s="182" t="str">
        <f>IF('환경 46주'!E26:E27="","",'환경 46주'!E26:E27)</f>
        <v/>
      </c>
      <c r="F26" s="175"/>
      <c r="G26" s="178" t="str">
        <f>IF('환경 46주'!H26="","",IF('환경 46주'!H26="불량","부적합",IF('환경 46주'!H26="주의","주의","적합")))</f>
        <v/>
      </c>
      <c r="H26" s="184"/>
    </row>
    <row r="27" spans="1:8" ht="18.75" customHeight="1" thickBot="1" x14ac:dyDescent="0.35">
      <c r="A27" s="186"/>
      <c r="B27" s="187"/>
      <c r="C27" s="188" t="str">
        <f>IF('환경 46주'!D27="불량","부적합",IF('환경 46주'!D27="주의","주의","적합"))</f>
        <v>적합</v>
      </c>
      <c r="D27" s="189"/>
      <c r="E27" s="190"/>
      <c r="F27" s="187"/>
      <c r="G27" s="188" t="str">
        <f>IF('환경 46주'!H27="불량","부적합",IF('환경 46주'!H27="주의","주의","적합"))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32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46주'!A36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77" priority="2" operator="containsText" text="부적합">
      <formula>NOT(ISERROR(SEARCH("부적합",C8)))</formula>
    </cfRule>
  </conditionalFormatting>
  <conditionalFormatting sqref="C8 E8 C10:E27 G8 G10:H27">
    <cfRule type="containsText" dxfId="7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O15" sqref="O15:O1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87" t="s">
        <v>11</v>
      </c>
      <c r="G3" s="114" t="s">
        <v>153</v>
      </c>
      <c r="H3" s="115"/>
    </row>
    <row r="4" spans="1:8" x14ac:dyDescent="0.3">
      <c r="A4" s="4" t="s">
        <v>4</v>
      </c>
      <c r="B4" s="86" t="s">
        <v>71</v>
      </c>
      <c r="C4" s="4" t="s">
        <v>14</v>
      </c>
      <c r="D4" s="103" t="s">
        <v>152</v>
      </c>
      <c r="E4" s="103"/>
      <c r="F4" s="4" t="s">
        <v>161</v>
      </c>
      <c r="G4" s="103" t="s">
        <v>182</v>
      </c>
      <c r="H4" s="103"/>
    </row>
    <row r="5" spans="1:8" x14ac:dyDescent="0.3">
      <c r="A5" s="4" t="s">
        <v>53</v>
      </c>
      <c r="B5" s="86">
        <v>7375</v>
      </c>
      <c r="C5" s="4" t="s">
        <v>54</v>
      </c>
      <c r="D5" s="139" t="s">
        <v>151</v>
      </c>
      <c r="E5" s="140"/>
      <c r="F5" s="4" t="s">
        <v>171</v>
      </c>
      <c r="G5" s="103" t="s">
        <v>175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88" t="s">
        <v>23</v>
      </c>
      <c r="D7" s="55" t="s">
        <v>3</v>
      </c>
      <c r="E7" s="143" t="s">
        <v>106</v>
      </c>
      <c r="F7" s="142"/>
      <c r="G7" s="88" t="s">
        <v>23</v>
      </c>
      <c r="H7" s="7" t="s">
        <v>3</v>
      </c>
    </row>
    <row r="8" spans="1:8" ht="18.75" customHeight="1" x14ac:dyDescent="0.3">
      <c r="A8" s="144">
        <v>120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130</v>
      </c>
      <c r="F8" s="145"/>
      <c r="G8" s="148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49"/>
      <c r="H9" s="157"/>
    </row>
    <row r="10" spans="1:8" ht="18.75" customHeight="1" x14ac:dyDescent="0.3">
      <c r="A10" s="144">
        <v>140</v>
      </c>
      <c r="B10" s="145"/>
      <c r="C10" s="148" t="s">
        <v>108</v>
      </c>
      <c r="D10" s="150" t="str">
        <f t="shared" ref="D10" si="0">IF(C10="","",IF(C10="음성","양호",IF(ISERROR(FIND(".",C10)),"불량","주의")))</f>
        <v>양호</v>
      </c>
      <c r="E10" s="152">
        <v>150</v>
      </c>
      <c r="F10" s="145"/>
      <c r="G10" s="148" t="s">
        <v>108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49"/>
      <c r="H11" s="157"/>
    </row>
    <row r="12" spans="1:8" ht="18.75" customHeight="1" x14ac:dyDescent="0.3">
      <c r="A12" s="144">
        <v>210</v>
      </c>
      <c r="B12" s="145"/>
      <c r="C12" s="148" t="s">
        <v>108</v>
      </c>
      <c r="D12" s="150" t="str">
        <f t="shared" ref="D12" si="2">IF(C12="","",IF(C12="음성","양호",IF(ISERROR(FIND(".",C12)),"불량","주의")))</f>
        <v>양호</v>
      </c>
      <c r="E12" s="152">
        <v>220</v>
      </c>
      <c r="F12" s="145"/>
      <c r="G12" s="148" t="s">
        <v>108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/>
      <c r="C13" s="149"/>
      <c r="D13" s="151"/>
      <c r="E13" s="153"/>
      <c r="F13" s="147"/>
      <c r="G13" s="149"/>
      <c r="H13" s="157"/>
    </row>
    <row r="14" spans="1:8" ht="18.75" customHeight="1" x14ac:dyDescent="0.3">
      <c r="A14" s="144">
        <v>230</v>
      </c>
      <c r="B14" s="145"/>
      <c r="C14" s="148" t="s">
        <v>108</v>
      </c>
      <c r="D14" s="150" t="str">
        <f t="shared" ref="D14" si="4">IF(C14="","",IF(C14="음성","양호",IF(ISERROR(FIND(".",C14)),"불량","주의")))</f>
        <v>양호</v>
      </c>
      <c r="E14" s="152">
        <v>240</v>
      </c>
      <c r="F14" s="145"/>
      <c r="G14" s="148" t="s">
        <v>108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/>
      <c r="C15" s="149"/>
      <c r="D15" s="151"/>
      <c r="E15" s="153"/>
      <c r="F15" s="147"/>
      <c r="G15" s="149"/>
      <c r="H15" s="157"/>
    </row>
    <row r="16" spans="1:8" ht="18.75" customHeight="1" x14ac:dyDescent="0.3">
      <c r="A16" s="144">
        <v>250</v>
      </c>
      <c r="B16" s="145"/>
      <c r="C16" s="148" t="s">
        <v>108</v>
      </c>
      <c r="D16" s="150" t="str">
        <f t="shared" ref="D16" si="6">IF(C16="","",IF(C16="음성","양호",IF(ISERROR(FIND(".",C16)),"불량","주의")))</f>
        <v>양호</v>
      </c>
      <c r="E16" s="152"/>
      <c r="F16" s="145"/>
      <c r="G16" s="154"/>
      <c r="H16" s="156" t="str">
        <f t="shared" ref="H16" si="7">IF(G16="","",IF(G16="음성","양호",IF(ISERROR(FIND(".",G16)),"불량","주의")))</f>
        <v/>
      </c>
    </row>
    <row r="17" spans="1:8" ht="18.75" customHeight="1" x14ac:dyDescent="0.3">
      <c r="A17" s="146"/>
      <c r="B17" s="147"/>
      <c r="C17" s="149"/>
      <c r="D17" s="151"/>
      <c r="E17" s="153"/>
      <c r="F17" s="147"/>
      <c r="G17" s="155"/>
      <c r="H17" s="157"/>
    </row>
    <row r="18" spans="1:8" ht="18.75" customHeight="1" x14ac:dyDescent="0.3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/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/>
      <c r="D26" s="150" t="str">
        <f t="shared" ref="D26" si="15">IF(C26="","",IF(C26="음성","양호",IF(ISERROR(FIND(".",C26)),"불량","주의")))</f>
        <v/>
      </c>
      <c r="E26" s="166"/>
      <c r="F26" s="160" t="s">
        <v>51</v>
      </c>
      <c r="G26" s="168"/>
      <c r="H26" s="156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61"/>
      <c r="B27" s="162" t="s">
        <v>110</v>
      </c>
      <c r="C27" s="164"/>
      <c r="D27" s="165"/>
      <c r="E27" s="167"/>
      <c r="F27" s="162" t="s">
        <v>110</v>
      </c>
      <c r="G27" s="169"/>
      <c r="H27" s="158"/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8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75" priority="13" operator="containsText" text="불량">
      <formula>NOT(ISERROR(SEARCH("불량",D8)))</formula>
    </cfRule>
  </conditionalFormatting>
  <conditionalFormatting sqref="C8 C10:C27">
    <cfRule type="containsText" dxfId="74" priority="12" operator="containsText" text="양성">
      <formula>NOT(ISERROR(SEARCH("양성",C8)))</formula>
    </cfRule>
  </conditionalFormatting>
  <conditionalFormatting sqref="G8 G10:G27">
    <cfRule type="containsText" dxfId="73" priority="11" operator="containsText" text="양성">
      <formula>NOT(ISERROR(SEARCH("양성",G8)))</formula>
    </cfRule>
  </conditionalFormatting>
  <conditionalFormatting sqref="C10:C25">
    <cfRule type="containsText" dxfId="72" priority="10" operator="containsText" text="양성">
      <formula>NOT(ISERROR(SEARCH("양성",C10)))</formula>
    </cfRule>
  </conditionalFormatting>
  <conditionalFormatting sqref="G10">
    <cfRule type="containsText" dxfId="71" priority="9" operator="containsText" text="양성">
      <formula>NOT(ISERROR(SEARCH("양성",G10)))</formula>
    </cfRule>
  </conditionalFormatting>
  <conditionalFormatting sqref="G11:G25">
    <cfRule type="containsText" dxfId="70" priority="8" operator="containsText" text="양성">
      <formula>NOT(ISERROR(SEARCH("양성",G11)))</formula>
    </cfRule>
  </conditionalFormatting>
  <conditionalFormatting sqref="C10:C25">
    <cfRule type="containsText" dxfId="69" priority="7" operator="containsText" text="양성">
      <formula>NOT(ISERROR(SEARCH("양성",C10)))</formula>
    </cfRule>
  </conditionalFormatting>
  <conditionalFormatting sqref="G10">
    <cfRule type="containsText" dxfId="68" priority="6" operator="containsText" text="양성">
      <formula>NOT(ISERROR(SEARCH("양성",G10)))</formula>
    </cfRule>
  </conditionalFormatting>
  <conditionalFormatting sqref="G11:G25">
    <cfRule type="containsText" dxfId="67" priority="5" operator="containsText" text="양성">
      <formula>NOT(ISERROR(SEARCH("양성",G11)))</formula>
    </cfRule>
  </conditionalFormatting>
  <conditionalFormatting sqref="D8 D22 D10 D14 D18 D12 D16 D20 D24 D26">
    <cfRule type="containsText" dxfId="66" priority="4" operator="containsText" text="주의">
      <formula>NOT(ISERROR(SEARCH("주의",D8)))</formula>
    </cfRule>
  </conditionalFormatting>
  <conditionalFormatting sqref="H8 H10:H27">
    <cfRule type="containsText" dxfId="65" priority="3" operator="containsText" text="주의">
      <formula>NOT(ISERROR(SEARCH("주의",H8)))</formula>
    </cfRule>
  </conditionalFormatting>
  <conditionalFormatting sqref="H8 H22 H10 H14 H18 H12 H16 H20 H24 H26">
    <cfRule type="containsText" dxfId="64" priority="2" operator="containsText" text="주의">
      <formula>NOT(ISERROR(SEARCH("주의",H8)))</formula>
    </cfRule>
  </conditionalFormatting>
  <conditionalFormatting sqref="G8 G10 G12 G14">
    <cfRule type="containsText" dxfId="63" priority="1" operator="containsText" text="양성">
      <formula>NOT(ISERROR(SEARCH("양성",G8)))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87" t="s">
        <v>11</v>
      </c>
      <c r="G3" s="114" t="str">
        <f>'환경 54주'!G3:H3</f>
        <v>18-2184</v>
      </c>
      <c r="H3" s="115"/>
    </row>
    <row r="4" spans="1:8" x14ac:dyDescent="0.3">
      <c r="A4" s="4" t="s">
        <v>4</v>
      </c>
      <c r="B4" s="87" t="str">
        <f>'환경 54주'!B4</f>
        <v>보은농장</v>
      </c>
      <c r="C4" s="4" t="s">
        <v>14</v>
      </c>
      <c r="D4" s="117" t="str">
        <f>'환경 54주'!D4:E4</f>
        <v>2018.09.28</v>
      </c>
      <c r="E4" s="117"/>
      <c r="F4" s="4" t="s">
        <v>165</v>
      </c>
      <c r="G4" s="116" t="str">
        <f>'환경 54주'!G4:H4</f>
        <v>0000-00-00</v>
      </c>
      <c r="H4" s="116"/>
    </row>
    <row r="5" spans="1:8" x14ac:dyDescent="0.3">
      <c r="A5" s="4" t="s">
        <v>53</v>
      </c>
      <c r="B5" s="87">
        <f>'환경 54주'!B5</f>
        <v>7375</v>
      </c>
      <c r="C5" s="4" t="s">
        <v>54</v>
      </c>
      <c r="D5" s="117" t="str">
        <f>'환경 54주'!D5:E5</f>
        <v>54주령</v>
      </c>
      <c r="E5" s="117"/>
      <c r="F5" s="4" t="s">
        <v>170</v>
      </c>
      <c r="G5" s="116" t="str">
        <f>'환경 54주'!G5:H5</f>
        <v>정찬근</v>
      </c>
      <c r="H5" s="116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92" t="s">
        <v>150</v>
      </c>
      <c r="B8" s="175"/>
      <c r="C8" s="178" t="str">
        <f>IF('환경 54주'!D8="","",IF('환경 54주'!D8="불량","부적합",IF('환경 54주'!D8="주의","주의","적합")))</f>
        <v>적합</v>
      </c>
      <c r="D8" s="179"/>
      <c r="E8" s="182">
        <f>IF('환경 54주'!E8:E9="","",'환경 54주'!E8:E9)</f>
        <v>130</v>
      </c>
      <c r="F8" s="175"/>
      <c r="G8" s="178" t="str">
        <f>IF('환경 54주'!H8="","",IF('환경 54주'!H8="불량","부적합",IF('환경 54주'!H8="주의","주의","적합")))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54주'!D9="불량","부적합",IF('환경 54주'!D9="주의","주의","적합"))</f>
        <v>적합</v>
      </c>
      <c r="D9" s="181"/>
      <c r="E9" s="183"/>
      <c r="F9" s="177"/>
      <c r="G9" s="180" t="str">
        <f>IF('환경 54주'!H9="불량","부적합",IF('환경 54주'!H9="주의","주의","적합"))</f>
        <v>적합</v>
      </c>
      <c r="H9" s="185"/>
    </row>
    <row r="10" spans="1:8" ht="18.75" customHeight="1" x14ac:dyDescent="0.3">
      <c r="A10" s="174">
        <f>IF('환경 54주'!A10:A11="","",'환경 54주'!A10:A11)</f>
        <v>140</v>
      </c>
      <c r="B10" s="175"/>
      <c r="C10" s="178" t="str">
        <f>IF('환경 54주'!D10="","",IF('환경 54주'!D10="불량","부적합",IF('환경 54주'!D10="주의","주의","적합")))</f>
        <v>적합</v>
      </c>
      <c r="D10" s="179"/>
      <c r="E10" s="182">
        <f>IF('환경 54주'!E10:E11="","",'환경 54주'!E10:E11)</f>
        <v>150</v>
      </c>
      <c r="F10" s="175"/>
      <c r="G10" s="178" t="str">
        <f>IF('환경 54주'!H10="","",IF('환경 54주'!H10="불량","부적합",IF('환경 54주'!H10="주의","주의","적합")))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54주'!D11="불량","부적합",IF('환경 54주'!D11="주의","주의","적합"))</f>
        <v>적합</v>
      </c>
      <c r="D11" s="181"/>
      <c r="E11" s="183"/>
      <c r="F11" s="177"/>
      <c r="G11" s="180" t="str">
        <f>IF('환경 54주'!H11="불량","부적합",IF('환경 54주'!H11="주의","주의","적합"))</f>
        <v>적합</v>
      </c>
      <c r="H11" s="185"/>
    </row>
    <row r="12" spans="1:8" ht="18.75" customHeight="1" x14ac:dyDescent="0.3">
      <c r="A12" s="174">
        <f>IF('환경 54주'!A12:A13="","",'환경 54주'!A12:A13)</f>
        <v>210</v>
      </c>
      <c r="B12" s="175"/>
      <c r="C12" s="178" t="str">
        <f>IF('환경 54주'!D12="","",IF('환경 54주'!D12="불량","부적합",IF('환경 54주'!D12="주의","주의","적합")))</f>
        <v>적합</v>
      </c>
      <c r="D12" s="179"/>
      <c r="E12" s="182">
        <f>IF('환경 54주'!E12:E13="","",'환경 54주'!E12:E13)</f>
        <v>220</v>
      </c>
      <c r="F12" s="175"/>
      <c r="G12" s="178" t="str">
        <f>IF('환경 54주'!H12="","",IF('환경 54주'!H12="불량","부적합",IF('환경 54주'!H12="주의","주의","적합")))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54주'!D13="불량","부적합",IF('환경 54주'!D13="주의","주의","적합"))</f>
        <v>적합</v>
      </c>
      <c r="D13" s="181"/>
      <c r="E13" s="183"/>
      <c r="F13" s="177"/>
      <c r="G13" s="180" t="str">
        <f>IF('환경 54주'!H13="불량","부적합",IF('환경 54주'!H13="주의","주의","적합"))</f>
        <v>적합</v>
      </c>
      <c r="H13" s="185"/>
    </row>
    <row r="14" spans="1:8" ht="18.75" customHeight="1" x14ac:dyDescent="0.3">
      <c r="A14" s="174">
        <f>IF('환경 54주'!A14:A15="","",'환경 54주'!A14:A15)</f>
        <v>230</v>
      </c>
      <c r="B14" s="175"/>
      <c r="C14" s="178" t="str">
        <f>IF('환경 54주'!D14="","",IF('환경 54주'!D14="불량","부적합",IF('환경 54주'!D14="주의","주의","적합")))</f>
        <v>적합</v>
      </c>
      <c r="D14" s="179"/>
      <c r="E14" s="182">
        <f>IF('환경 54주'!E14:E15="","",'환경 54주'!E14:E15)</f>
        <v>240</v>
      </c>
      <c r="F14" s="175"/>
      <c r="G14" s="178" t="str">
        <f>IF('환경 54주'!H14="","",IF('환경 54주'!H14="불량","부적합",IF('환경 54주'!H14="주의","주의","적합")))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54주'!D15="불량","부적합",IF('환경 54주'!D15="주의","주의","적합"))</f>
        <v>적합</v>
      </c>
      <c r="D15" s="181"/>
      <c r="E15" s="183"/>
      <c r="F15" s="177"/>
      <c r="G15" s="180" t="str">
        <f>IF('환경 54주'!H15="불량","부적합",IF('환경 54주'!H15="주의","주의","적합"))</f>
        <v>적합</v>
      </c>
      <c r="H15" s="185"/>
    </row>
    <row r="16" spans="1:8" ht="18.75" customHeight="1" x14ac:dyDescent="0.3">
      <c r="A16" s="174">
        <f>IF('환경 54주'!A16:A17="","",'환경 54주'!A16:A17)</f>
        <v>250</v>
      </c>
      <c r="B16" s="175"/>
      <c r="C16" s="178" t="str">
        <f>IF('환경 54주'!D16="","",IF('환경 54주'!D16="불량","부적합",IF('환경 54주'!D16="주의","주의","적합")))</f>
        <v>적합</v>
      </c>
      <c r="D16" s="179"/>
      <c r="E16" s="182" t="str">
        <f>IF('환경 54주'!E16:E17="","",'환경 54주'!E16:E17)</f>
        <v/>
      </c>
      <c r="F16" s="175"/>
      <c r="G16" s="178" t="str">
        <f>IF('환경 54주'!H16="","",IF('환경 54주'!H16="불량","부적합",IF('환경 54주'!H16="주의","주의","적합")))</f>
        <v/>
      </c>
      <c r="H16" s="184"/>
    </row>
    <row r="17" spans="1:8" ht="18.75" customHeight="1" x14ac:dyDescent="0.3">
      <c r="A17" s="176"/>
      <c r="B17" s="177"/>
      <c r="C17" s="180" t="str">
        <f>IF('환경 54주'!D17="불량","부적합",IF('환경 54주'!D17="주의","주의","적합"))</f>
        <v>적합</v>
      </c>
      <c r="D17" s="181"/>
      <c r="E17" s="183"/>
      <c r="F17" s="177"/>
      <c r="G17" s="180" t="str">
        <f>IF('환경 54주'!H17="불량","부적합",IF('환경 54주'!H17="주의","주의","적합"))</f>
        <v>적합</v>
      </c>
      <c r="H17" s="185"/>
    </row>
    <row r="18" spans="1:8" ht="18.75" customHeight="1" x14ac:dyDescent="0.3">
      <c r="A18" s="174" t="str">
        <f>IF('환경 54주'!A18:A19="","",'환경 54주'!A18:A19)</f>
        <v/>
      </c>
      <c r="B18" s="175"/>
      <c r="C18" s="178" t="str">
        <f>IF('환경 54주'!D18="","",IF('환경 54주'!D18="불량","부적합",IF('환경 54주'!D18="주의","주의","적합")))</f>
        <v/>
      </c>
      <c r="D18" s="179"/>
      <c r="E18" s="182" t="str">
        <f>IF('환경 54주'!E18:E19="","",'환경 54주'!E18:E19)</f>
        <v/>
      </c>
      <c r="F18" s="175"/>
      <c r="G18" s="178" t="str">
        <f>IF('환경 54주'!H18="","",IF('환경 54주'!H18="불량","부적합",IF('환경 54주'!H18="주의","주의","적합")))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54주'!D19="불량","부적합",IF('환경 54주'!D19="주의","주의","적합"))</f>
        <v>적합</v>
      </c>
      <c r="D19" s="181"/>
      <c r="E19" s="183"/>
      <c r="F19" s="177"/>
      <c r="G19" s="180" t="str">
        <f>IF('환경 54주'!H19="불량","부적합",IF('환경 54주'!H19="주의","주의","적합"))</f>
        <v>적합</v>
      </c>
      <c r="H19" s="185"/>
    </row>
    <row r="20" spans="1:8" ht="18.75" customHeight="1" x14ac:dyDescent="0.3">
      <c r="A20" s="174" t="str">
        <f>IF('환경 54주'!A20:A21="","",'환경 54주'!A20:A21)</f>
        <v/>
      </c>
      <c r="B20" s="175"/>
      <c r="C20" s="178" t="str">
        <f>IF('환경 54주'!D20="","",IF('환경 54주'!D20="불량","부적합",IF('환경 54주'!D20="주의","주의","적합")))</f>
        <v/>
      </c>
      <c r="D20" s="179"/>
      <c r="E20" s="182" t="str">
        <f>IF('환경 54주'!E20:E21="","",'환경 54주'!E20:E21)</f>
        <v/>
      </c>
      <c r="F20" s="175"/>
      <c r="G20" s="178" t="str">
        <f>IF('환경 54주'!H20="","",IF('환경 54주'!H20="불량","부적합",IF('환경 54주'!H20="주의","주의","적합")))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54주'!D21="불량","부적합",IF('환경 54주'!D21="주의","주의","적합"))</f>
        <v>적합</v>
      </c>
      <c r="D21" s="181"/>
      <c r="E21" s="183"/>
      <c r="F21" s="177"/>
      <c r="G21" s="180" t="str">
        <f>IF('환경 54주'!H21="불량","부적합",IF('환경 54주'!H21="주의","주의","적합"))</f>
        <v>적합</v>
      </c>
      <c r="H21" s="185"/>
    </row>
    <row r="22" spans="1:8" ht="18.75" customHeight="1" x14ac:dyDescent="0.3">
      <c r="A22" s="174" t="str">
        <f>IF('환경 54주'!A22:A23="","",'환경 54주'!A22:A23)</f>
        <v/>
      </c>
      <c r="B22" s="175"/>
      <c r="C22" s="178" t="str">
        <f>IF('환경 54주'!D22="","",IF('환경 54주'!D22="불량","부적합",IF('환경 54주'!D22="주의","주의","적합")))</f>
        <v/>
      </c>
      <c r="D22" s="179"/>
      <c r="E22" s="182" t="str">
        <f>IF('환경 54주'!E22:E23="","",'환경 54주'!E22:E23)</f>
        <v/>
      </c>
      <c r="F22" s="175"/>
      <c r="G22" s="178" t="str">
        <f>IF('환경 54주'!H22="","",IF('환경 54주'!H22="불량","부적합",IF('환경 54주'!H22="주의","주의","적합")))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54주'!D23="불량","부적합",IF('환경 54주'!D23="주의","주의","적합"))</f>
        <v>적합</v>
      </c>
      <c r="D23" s="181"/>
      <c r="E23" s="183"/>
      <c r="F23" s="177"/>
      <c r="G23" s="180" t="str">
        <f>IF('환경 54주'!H23="불량","부적합",IF('환경 54주'!H23="주의","주의","적합"))</f>
        <v>적합</v>
      </c>
      <c r="H23" s="185"/>
    </row>
    <row r="24" spans="1:8" ht="18.75" customHeight="1" x14ac:dyDescent="0.3">
      <c r="A24" s="174" t="str">
        <f>IF('환경 54주'!A24:A25="","",'환경 54주'!A24:A25)</f>
        <v/>
      </c>
      <c r="B24" s="175"/>
      <c r="C24" s="178" t="str">
        <f>IF('환경 54주'!D24="","",IF('환경 54주'!D24="불량","부적합",IF('환경 54주'!D24="주의","주의","적합")))</f>
        <v/>
      </c>
      <c r="D24" s="179"/>
      <c r="E24" s="182" t="str">
        <f>IF('환경 54주'!E24:E25="","",'환경 54주'!E24:E25)</f>
        <v/>
      </c>
      <c r="F24" s="175"/>
      <c r="G24" s="178" t="str">
        <f>IF('환경 54주'!H24="","",IF('환경 54주'!H24="불량","부적합",IF('환경 54주'!H24="주의","주의","적합")))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54주'!D25="불량","부적합",IF('환경 54주'!D25="주의","주의","적합"))</f>
        <v>적합</v>
      </c>
      <c r="D25" s="181"/>
      <c r="E25" s="183"/>
      <c r="F25" s="177"/>
      <c r="G25" s="180" t="str">
        <f>IF('환경 54주'!H25="불량","부적합",IF('환경 54주'!H25="주의","주의","적합"))</f>
        <v>적합</v>
      </c>
      <c r="H25" s="185"/>
    </row>
    <row r="26" spans="1:8" ht="18.75" customHeight="1" x14ac:dyDescent="0.3">
      <c r="A26" s="174" t="str">
        <f>IF('환경 54주'!A26:A27="","",'환경 54주'!A26:A27)</f>
        <v/>
      </c>
      <c r="B26" s="175"/>
      <c r="C26" s="178" t="str">
        <f>IF('환경 54주'!D26="","",IF('환경 54주'!D26="불량","부적합",IF('환경 54주'!D26="주의","주의","적합")))</f>
        <v/>
      </c>
      <c r="D26" s="179"/>
      <c r="E26" s="182" t="str">
        <f>IF('환경 54주'!E26:E27="","",'환경 54주'!E26:E27)</f>
        <v/>
      </c>
      <c r="F26" s="175"/>
      <c r="G26" s="178" t="str">
        <f>IF('환경 54주'!H26="","",IF('환경 54주'!H26="불량","부적합",IF('환경 54주'!H26="주의","주의","적합")))</f>
        <v/>
      </c>
      <c r="H26" s="184"/>
    </row>
    <row r="27" spans="1:8" ht="18.75" customHeight="1" thickBot="1" x14ac:dyDescent="0.35">
      <c r="A27" s="186"/>
      <c r="B27" s="187"/>
      <c r="C27" s="188" t="str">
        <f>IF('환경 54주'!D27="불량","부적합",IF('환경 54주'!D27="주의","주의","적합"))</f>
        <v>적합</v>
      </c>
      <c r="D27" s="189"/>
      <c r="E27" s="190"/>
      <c r="F27" s="187"/>
      <c r="G27" s="188" t="str">
        <f>IF('환경 54주'!H27="불량","부적합",IF('환경 54주'!H27="주의","주의","적합"))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32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2" priority="2" operator="containsText" text="부적합">
      <formula>NOT(ISERROR(SEARCH("부적합",C8)))</formula>
    </cfRule>
  </conditionalFormatting>
  <conditionalFormatting sqref="C8 E8 C10:E27 G8 G10:H27">
    <cfRule type="containsText" dxfId="6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N15" sqref="N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90" t="s">
        <v>11</v>
      </c>
      <c r="G3" s="114" t="s">
        <v>156</v>
      </c>
      <c r="H3" s="115"/>
    </row>
    <row r="4" spans="1:8" x14ac:dyDescent="0.3">
      <c r="A4" s="4" t="s">
        <v>4</v>
      </c>
      <c r="B4" s="89" t="s">
        <v>71</v>
      </c>
      <c r="C4" s="4" t="s">
        <v>14</v>
      </c>
      <c r="D4" s="103" t="s">
        <v>154</v>
      </c>
      <c r="E4" s="103"/>
      <c r="F4" s="4" t="s">
        <v>161</v>
      </c>
      <c r="G4" s="103" t="s">
        <v>179</v>
      </c>
      <c r="H4" s="103"/>
    </row>
    <row r="5" spans="1:8" x14ac:dyDescent="0.3">
      <c r="A5" s="4" t="s">
        <v>53</v>
      </c>
      <c r="B5" s="89">
        <v>7375</v>
      </c>
      <c r="C5" s="4" t="s">
        <v>54</v>
      </c>
      <c r="D5" s="139" t="s">
        <v>155</v>
      </c>
      <c r="E5" s="140"/>
      <c r="F5" s="4" t="s">
        <v>169</v>
      </c>
      <c r="G5" s="103" t="s">
        <v>174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91" t="s">
        <v>23</v>
      </c>
      <c r="D7" s="55" t="s">
        <v>3</v>
      </c>
      <c r="E7" s="143" t="s">
        <v>106</v>
      </c>
      <c r="F7" s="142"/>
      <c r="G7" s="91" t="s">
        <v>23</v>
      </c>
      <c r="H7" s="7" t="s">
        <v>3</v>
      </c>
    </row>
    <row r="8" spans="1:8" ht="18.75" customHeight="1" x14ac:dyDescent="0.3">
      <c r="A8" s="144">
        <v>120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130</v>
      </c>
      <c r="F8" s="145"/>
      <c r="G8" s="148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49"/>
      <c r="H9" s="157"/>
    </row>
    <row r="10" spans="1:8" ht="18.75" customHeight="1" x14ac:dyDescent="0.3">
      <c r="A10" s="144">
        <v>140</v>
      </c>
      <c r="B10" s="145"/>
      <c r="C10" s="148" t="s">
        <v>108</v>
      </c>
      <c r="D10" s="150" t="str">
        <f t="shared" ref="D10" si="0">IF(C10="","",IF(C10="음성","양호",IF(ISERROR(FIND(".",C10)),"불량","주의")))</f>
        <v>양호</v>
      </c>
      <c r="E10" s="152">
        <v>150</v>
      </c>
      <c r="F10" s="145"/>
      <c r="G10" s="148" t="s">
        <v>108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49"/>
      <c r="H11" s="157"/>
    </row>
    <row r="12" spans="1:8" ht="18.75" customHeight="1" x14ac:dyDescent="0.3">
      <c r="A12" s="144">
        <v>210</v>
      </c>
      <c r="B12" s="145"/>
      <c r="C12" s="148" t="s">
        <v>108</v>
      </c>
      <c r="D12" s="150" t="str">
        <f t="shared" ref="D12" si="2">IF(C12="","",IF(C12="음성","양호",IF(ISERROR(FIND(".",C12)),"불량","주의")))</f>
        <v>양호</v>
      </c>
      <c r="E12" s="152">
        <v>220</v>
      </c>
      <c r="F12" s="145"/>
      <c r="G12" s="148" t="s">
        <v>108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/>
      <c r="C13" s="149"/>
      <c r="D13" s="151"/>
      <c r="E13" s="153"/>
      <c r="F13" s="147"/>
      <c r="G13" s="149"/>
      <c r="H13" s="157"/>
    </row>
    <row r="14" spans="1:8" ht="18.75" customHeight="1" x14ac:dyDescent="0.3">
      <c r="A14" s="144">
        <v>230</v>
      </c>
      <c r="B14" s="145"/>
      <c r="C14" s="148" t="s">
        <v>108</v>
      </c>
      <c r="D14" s="150" t="str">
        <f t="shared" ref="D14" si="4">IF(C14="","",IF(C14="음성","양호",IF(ISERROR(FIND(".",C14)),"불량","주의")))</f>
        <v>양호</v>
      </c>
      <c r="E14" s="152">
        <v>240</v>
      </c>
      <c r="F14" s="145"/>
      <c r="G14" s="148" t="s">
        <v>108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/>
      <c r="C15" s="149"/>
      <c r="D15" s="151"/>
      <c r="E15" s="153"/>
      <c r="F15" s="147"/>
      <c r="G15" s="149"/>
      <c r="H15" s="157"/>
    </row>
    <row r="16" spans="1:8" ht="18.75" customHeight="1" x14ac:dyDescent="0.3">
      <c r="A16" s="144">
        <v>250</v>
      </c>
      <c r="B16" s="145"/>
      <c r="C16" s="148" t="s">
        <v>108</v>
      </c>
      <c r="D16" s="150" t="str">
        <f t="shared" ref="D16" si="6">IF(C16="","",IF(C16="음성","양호",IF(ISERROR(FIND(".",C16)),"불량","주의")))</f>
        <v>양호</v>
      </c>
      <c r="E16" s="152"/>
      <c r="F16" s="145"/>
      <c r="G16" s="154"/>
      <c r="H16" s="156" t="str">
        <f t="shared" ref="H16" si="7">IF(G16="","",IF(G16="음성","양호",IF(ISERROR(FIND(".",G16)),"불량","주의")))</f>
        <v/>
      </c>
    </row>
    <row r="17" spans="1:8" ht="18.75" customHeight="1" x14ac:dyDescent="0.3">
      <c r="A17" s="146"/>
      <c r="B17" s="147"/>
      <c r="C17" s="149"/>
      <c r="D17" s="151"/>
      <c r="E17" s="153"/>
      <c r="F17" s="147"/>
      <c r="G17" s="155"/>
      <c r="H17" s="157"/>
    </row>
    <row r="18" spans="1:8" ht="18.75" customHeight="1" x14ac:dyDescent="0.3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/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/>
      <c r="D26" s="150" t="str">
        <f t="shared" ref="D26" si="15">IF(C26="","",IF(C26="음성","양호",IF(ISERROR(FIND(".",C26)),"불량","주의")))</f>
        <v/>
      </c>
      <c r="E26" s="166"/>
      <c r="F26" s="160" t="s">
        <v>51</v>
      </c>
      <c r="G26" s="168"/>
      <c r="H26" s="156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61"/>
      <c r="B27" s="162" t="s">
        <v>110</v>
      </c>
      <c r="C27" s="164"/>
      <c r="D27" s="165"/>
      <c r="E27" s="167"/>
      <c r="F27" s="162" t="s">
        <v>110</v>
      </c>
      <c r="G27" s="169"/>
      <c r="H27" s="158"/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8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60" priority="13" operator="containsText" text="불량">
      <formula>NOT(ISERROR(SEARCH("불량",D8)))</formula>
    </cfRule>
  </conditionalFormatting>
  <conditionalFormatting sqref="C8 C10:C27">
    <cfRule type="containsText" dxfId="59" priority="12" operator="containsText" text="양성">
      <formula>NOT(ISERROR(SEARCH("양성",C8)))</formula>
    </cfRule>
  </conditionalFormatting>
  <conditionalFormatting sqref="G8 G10:G27">
    <cfRule type="containsText" dxfId="58" priority="11" operator="containsText" text="양성">
      <formula>NOT(ISERROR(SEARCH("양성",G8)))</formula>
    </cfRule>
  </conditionalFormatting>
  <conditionalFormatting sqref="C10:C25">
    <cfRule type="containsText" dxfId="57" priority="10" operator="containsText" text="양성">
      <formula>NOT(ISERROR(SEARCH("양성",C10)))</formula>
    </cfRule>
  </conditionalFormatting>
  <conditionalFormatting sqref="G10">
    <cfRule type="containsText" dxfId="56" priority="9" operator="containsText" text="양성">
      <formula>NOT(ISERROR(SEARCH("양성",G10)))</formula>
    </cfRule>
  </conditionalFormatting>
  <conditionalFormatting sqref="G11:G25">
    <cfRule type="containsText" dxfId="55" priority="8" operator="containsText" text="양성">
      <formula>NOT(ISERROR(SEARCH("양성",G11)))</formula>
    </cfRule>
  </conditionalFormatting>
  <conditionalFormatting sqref="C10:C25">
    <cfRule type="containsText" dxfId="54" priority="7" operator="containsText" text="양성">
      <formula>NOT(ISERROR(SEARCH("양성",C10)))</formula>
    </cfRule>
  </conditionalFormatting>
  <conditionalFormatting sqref="G10">
    <cfRule type="containsText" dxfId="53" priority="6" operator="containsText" text="양성">
      <formula>NOT(ISERROR(SEARCH("양성",G10)))</formula>
    </cfRule>
  </conditionalFormatting>
  <conditionalFormatting sqref="G11:G25">
    <cfRule type="containsText" dxfId="52" priority="5" operator="containsText" text="양성">
      <formula>NOT(ISERROR(SEARCH("양성",G11)))</formula>
    </cfRule>
  </conditionalFormatting>
  <conditionalFormatting sqref="D8 D22 D10 D14 D18 D12 D16 D20 D24 D26">
    <cfRule type="containsText" dxfId="51" priority="4" operator="containsText" text="주의">
      <formula>NOT(ISERROR(SEARCH("주의",D8)))</formula>
    </cfRule>
  </conditionalFormatting>
  <conditionalFormatting sqref="H8 H10:H27">
    <cfRule type="containsText" dxfId="50" priority="3" operator="containsText" text="주의">
      <formula>NOT(ISERROR(SEARCH("주의",H8)))</formula>
    </cfRule>
  </conditionalFormatting>
  <conditionalFormatting sqref="H8 H22 H10 H14 H18 H12 H16 H20 H24 H26">
    <cfRule type="containsText" dxfId="49" priority="2" operator="containsText" text="주의">
      <formula>NOT(ISERROR(SEARCH("주의",H8)))</formula>
    </cfRule>
  </conditionalFormatting>
  <conditionalFormatting sqref="G8 G10 G12 G14">
    <cfRule type="containsText" dxfId="48" priority="1" operator="containsText" text="양성">
      <formula>NOT(ISERROR(SEARCH("양성",G8)))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90" t="s">
        <v>11</v>
      </c>
      <c r="G3" s="114" t="str">
        <f>'환경 60주(환우 16주)'!G3:H3</f>
        <v>18-2509</v>
      </c>
      <c r="H3" s="115"/>
    </row>
    <row r="4" spans="1:8" x14ac:dyDescent="0.3">
      <c r="A4" s="4" t="s">
        <v>4</v>
      </c>
      <c r="B4" s="90" t="str">
        <f>'환경 60주(환우 16주)'!B4</f>
        <v>보은농장</v>
      </c>
      <c r="C4" s="4" t="s">
        <v>14</v>
      </c>
      <c r="D4" s="117" t="str">
        <f>'환경 60주(환우 16주)'!D4:E4</f>
        <v>2018.11.13</v>
      </c>
      <c r="E4" s="117"/>
      <c r="F4" s="4" t="s">
        <v>165</v>
      </c>
      <c r="G4" s="116" t="str">
        <f>'환경 60주(환우 16주)'!G4:H4</f>
        <v>0000-00-00</v>
      </c>
      <c r="H4" s="116"/>
    </row>
    <row r="5" spans="1:8" x14ac:dyDescent="0.3">
      <c r="A5" s="4" t="s">
        <v>53</v>
      </c>
      <c r="B5" s="90">
        <f>'환경 60주(환우 16주)'!B5</f>
        <v>7375</v>
      </c>
      <c r="C5" s="4" t="s">
        <v>54</v>
      </c>
      <c r="D5" s="117" t="str">
        <f>'환경 60주(환우 16주)'!D5:E5</f>
        <v>64주령</v>
      </c>
      <c r="E5" s="117"/>
      <c r="F5" s="4" t="s">
        <v>168</v>
      </c>
      <c r="G5" s="117" t="str">
        <f>'환경 60주(환우 16주)'!G5:H5</f>
        <v>정찬근</v>
      </c>
      <c r="H5" s="117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92">
        <f>'환경 60주(환우 16주)'!A8:B9</f>
        <v>120</v>
      </c>
      <c r="B8" s="175"/>
      <c r="C8" s="178" t="str">
        <f>IF('환경 60주(환우 16주)'!D8="","",IF('환경 60주(환우 16주)'!D8="불량","부적합",IF('환경 60주(환우 16주)'!D8="주의","주의","적합")))</f>
        <v>적합</v>
      </c>
      <c r="D8" s="179"/>
      <c r="E8" s="182">
        <f>IF('환경 60주(환우 16주)'!E8:E9="","",'환경 60주(환우 16주)'!E8:E9)</f>
        <v>130</v>
      </c>
      <c r="F8" s="175"/>
      <c r="G8" s="178" t="str">
        <f>IF('환경 60주(환우 16주)'!H8="","",IF('환경 60주(환우 16주)'!H8="불량","부적합",IF('환경 60주(환우 16주)'!H8="주의","주의","적합")))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60주(환우 16주)'!D9="불량","부적합",IF('환경 60주(환우 16주)'!D9="주의","주의","적합"))</f>
        <v>적합</v>
      </c>
      <c r="D9" s="181"/>
      <c r="E9" s="183"/>
      <c r="F9" s="177"/>
      <c r="G9" s="180" t="str">
        <f>IF('환경 60주(환우 16주)'!H9="불량","부적합",IF('환경 60주(환우 16주)'!H9="주의","주의","적합"))</f>
        <v>적합</v>
      </c>
      <c r="H9" s="185"/>
    </row>
    <row r="10" spans="1:8" ht="18.75" customHeight="1" x14ac:dyDescent="0.3">
      <c r="A10" s="174">
        <f>IF('환경 60주(환우 16주)'!A10:A11="","",'환경 60주(환우 16주)'!A10:A11)</f>
        <v>140</v>
      </c>
      <c r="B10" s="175"/>
      <c r="C10" s="178" t="str">
        <f>IF('환경 60주(환우 16주)'!D10="","",IF('환경 60주(환우 16주)'!D10="불량","부적합",IF('환경 60주(환우 16주)'!D10="주의","주의","적합")))</f>
        <v>적합</v>
      </c>
      <c r="D10" s="179"/>
      <c r="E10" s="182">
        <f>IF('환경 60주(환우 16주)'!E10:E11="","",'환경 60주(환우 16주)'!E10:E11)</f>
        <v>150</v>
      </c>
      <c r="F10" s="175"/>
      <c r="G10" s="178" t="str">
        <f>IF('환경 60주(환우 16주)'!H10="","",IF('환경 60주(환우 16주)'!H10="불량","부적합",IF('환경 60주(환우 16주)'!H10="주의","주의","적합")))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60주(환우 16주)'!D11="불량","부적합",IF('환경 60주(환우 16주)'!D11="주의","주의","적합"))</f>
        <v>적합</v>
      </c>
      <c r="D11" s="181"/>
      <c r="E11" s="183"/>
      <c r="F11" s="177"/>
      <c r="G11" s="180" t="str">
        <f>IF('환경 60주(환우 16주)'!H11="불량","부적합",IF('환경 60주(환우 16주)'!H11="주의","주의","적합"))</f>
        <v>적합</v>
      </c>
      <c r="H11" s="185"/>
    </row>
    <row r="12" spans="1:8" ht="18.75" customHeight="1" x14ac:dyDescent="0.3">
      <c r="A12" s="174">
        <f>IF('환경 60주(환우 16주)'!A12:A13="","",'환경 60주(환우 16주)'!A12:A13)</f>
        <v>210</v>
      </c>
      <c r="B12" s="175"/>
      <c r="C12" s="178" t="str">
        <f>IF('환경 60주(환우 16주)'!D12="","",IF('환경 60주(환우 16주)'!D12="불량","부적합",IF('환경 60주(환우 16주)'!D12="주의","주의","적합")))</f>
        <v>적합</v>
      </c>
      <c r="D12" s="179"/>
      <c r="E12" s="182">
        <f>IF('환경 60주(환우 16주)'!E12:E13="","",'환경 60주(환우 16주)'!E12:E13)</f>
        <v>220</v>
      </c>
      <c r="F12" s="175"/>
      <c r="G12" s="178" t="str">
        <f>IF('환경 60주(환우 16주)'!H12="","",IF('환경 60주(환우 16주)'!H12="불량","부적합",IF('환경 60주(환우 16주)'!H12="주의","주의","적합")))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60주(환우 16주)'!D13="불량","부적합",IF('환경 60주(환우 16주)'!D13="주의","주의","적합"))</f>
        <v>적합</v>
      </c>
      <c r="D13" s="181"/>
      <c r="E13" s="183"/>
      <c r="F13" s="177"/>
      <c r="G13" s="180" t="str">
        <f>IF('환경 60주(환우 16주)'!H13="불량","부적합",IF('환경 60주(환우 16주)'!H13="주의","주의","적합"))</f>
        <v>적합</v>
      </c>
      <c r="H13" s="185"/>
    </row>
    <row r="14" spans="1:8" ht="18.75" customHeight="1" x14ac:dyDescent="0.3">
      <c r="A14" s="174">
        <f>IF('환경 60주(환우 16주)'!A14:A15="","",'환경 60주(환우 16주)'!A14:A15)</f>
        <v>230</v>
      </c>
      <c r="B14" s="175"/>
      <c r="C14" s="178" t="str">
        <f>IF('환경 60주(환우 16주)'!D14="","",IF('환경 60주(환우 16주)'!D14="불량","부적합",IF('환경 60주(환우 16주)'!D14="주의","주의","적합")))</f>
        <v>적합</v>
      </c>
      <c r="D14" s="179"/>
      <c r="E14" s="182">
        <f>IF('환경 60주(환우 16주)'!E14:E15="","",'환경 60주(환우 16주)'!E14:E15)</f>
        <v>240</v>
      </c>
      <c r="F14" s="175"/>
      <c r="G14" s="178" t="str">
        <f>IF('환경 60주(환우 16주)'!H14="","",IF('환경 60주(환우 16주)'!H14="불량","부적합",IF('환경 60주(환우 16주)'!H14="주의","주의","적합")))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60주(환우 16주)'!D15="불량","부적합",IF('환경 60주(환우 16주)'!D15="주의","주의","적합"))</f>
        <v>적합</v>
      </c>
      <c r="D15" s="181"/>
      <c r="E15" s="183"/>
      <c r="F15" s="177"/>
      <c r="G15" s="180" t="str">
        <f>IF('환경 60주(환우 16주)'!H15="불량","부적합",IF('환경 60주(환우 16주)'!H15="주의","주의","적합"))</f>
        <v>적합</v>
      </c>
      <c r="H15" s="185"/>
    </row>
    <row r="16" spans="1:8" ht="18.75" customHeight="1" x14ac:dyDescent="0.3">
      <c r="A16" s="174">
        <f>IF('환경 60주(환우 16주)'!A16:A17="","",'환경 60주(환우 16주)'!A16:A17)</f>
        <v>250</v>
      </c>
      <c r="B16" s="175"/>
      <c r="C16" s="178" t="str">
        <f>IF('환경 60주(환우 16주)'!D16="","",IF('환경 60주(환우 16주)'!D16="불량","부적합",IF('환경 60주(환우 16주)'!D16="주의","주의","적합")))</f>
        <v>적합</v>
      </c>
      <c r="D16" s="179"/>
      <c r="E16" s="182" t="str">
        <f>IF('환경 60주(환우 16주)'!E16:E17="","",'환경 60주(환우 16주)'!E16:E17)</f>
        <v/>
      </c>
      <c r="F16" s="175"/>
      <c r="G16" s="178" t="str">
        <f>IF('환경 60주(환우 16주)'!H16="","",IF('환경 60주(환우 16주)'!H16="불량","부적합",IF('환경 60주(환우 16주)'!H16="주의","주의","적합")))</f>
        <v/>
      </c>
      <c r="H16" s="184"/>
    </row>
    <row r="17" spans="1:8" ht="18.75" customHeight="1" x14ac:dyDescent="0.3">
      <c r="A17" s="176"/>
      <c r="B17" s="177"/>
      <c r="C17" s="180" t="str">
        <f>IF('환경 60주(환우 16주)'!D17="불량","부적합",IF('환경 60주(환우 16주)'!D17="주의","주의","적합"))</f>
        <v>적합</v>
      </c>
      <c r="D17" s="181"/>
      <c r="E17" s="183"/>
      <c r="F17" s="177"/>
      <c r="G17" s="180" t="str">
        <f>IF('환경 60주(환우 16주)'!H17="불량","부적합",IF('환경 60주(환우 16주)'!H17="주의","주의","적합"))</f>
        <v>적합</v>
      </c>
      <c r="H17" s="185"/>
    </row>
    <row r="18" spans="1:8" ht="18.75" customHeight="1" x14ac:dyDescent="0.3">
      <c r="A18" s="174" t="str">
        <f>IF('환경 60주(환우 16주)'!A18:A19="","",'환경 60주(환우 16주)'!A18:A19)</f>
        <v/>
      </c>
      <c r="B18" s="175"/>
      <c r="C18" s="178" t="str">
        <f>IF('환경 60주(환우 16주)'!D18="","",IF('환경 60주(환우 16주)'!D18="불량","부적합",IF('환경 60주(환우 16주)'!D18="주의","주의","적합")))</f>
        <v/>
      </c>
      <c r="D18" s="179"/>
      <c r="E18" s="182" t="str">
        <f>IF('환경 60주(환우 16주)'!E18:E19="","",'환경 60주(환우 16주)'!E18:E19)</f>
        <v/>
      </c>
      <c r="F18" s="175"/>
      <c r="G18" s="178" t="str">
        <f>IF('환경 60주(환우 16주)'!H18="","",IF('환경 60주(환우 16주)'!H18="불량","부적합",IF('환경 60주(환우 16주)'!H18="주의","주의","적합")))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60주(환우 16주)'!D19="불량","부적합",IF('환경 60주(환우 16주)'!D19="주의","주의","적합"))</f>
        <v>적합</v>
      </c>
      <c r="D19" s="181"/>
      <c r="E19" s="183"/>
      <c r="F19" s="177"/>
      <c r="G19" s="180" t="str">
        <f>IF('환경 60주(환우 16주)'!H19="불량","부적합",IF('환경 60주(환우 16주)'!H19="주의","주의","적합"))</f>
        <v>적합</v>
      </c>
      <c r="H19" s="185"/>
    </row>
    <row r="20" spans="1:8" ht="18.75" customHeight="1" x14ac:dyDescent="0.3">
      <c r="A20" s="174" t="str">
        <f>IF('환경 60주(환우 16주)'!A20:A21="","",'환경 60주(환우 16주)'!A20:A21)</f>
        <v/>
      </c>
      <c r="B20" s="175"/>
      <c r="C20" s="178" t="str">
        <f>IF('환경 60주(환우 16주)'!D20="","",IF('환경 60주(환우 16주)'!D20="불량","부적합",IF('환경 60주(환우 16주)'!D20="주의","주의","적합")))</f>
        <v/>
      </c>
      <c r="D20" s="179"/>
      <c r="E20" s="182" t="str">
        <f>IF('환경 60주(환우 16주)'!E20:E21="","",'환경 60주(환우 16주)'!E20:E21)</f>
        <v/>
      </c>
      <c r="F20" s="175"/>
      <c r="G20" s="178" t="str">
        <f>IF('환경 60주(환우 16주)'!H20="","",IF('환경 60주(환우 16주)'!H20="불량","부적합",IF('환경 60주(환우 16주)'!H20="주의","주의","적합")))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60주(환우 16주)'!D21="불량","부적합",IF('환경 60주(환우 16주)'!D21="주의","주의","적합"))</f>
        <v>적합</v>
      </c>
      <c r="D21" s="181"/>
      <c r="E21" s="183"/>
      <c r="F21" s="177"/>
      <c r="G21" s="180" t="str">
        <f>IF('환경 60주(환우 16주)'!H21="불량","부적합",IF('환경 60주(환우 16주)'!H21="주의","주의","적합"))</f>
        <v>적합</v>
      </c>
      <c r="H21" s="185"/>
    </row>
    <row r="22" spans="1:8" ht="18.75" customHeight="1" x14ac:dyDescent="0.3">
      <c r="A22" s="174" t="str">
        <f>IF('환경 60주(환우 16주)'!A22:A23="","",'환경 60주(환우 16주)'!A22:A23)</f>
        <v/>
      </c>
      <c r="B22" s="175"/>
      <c r="C22" s="178" t="str">
        <f>IF('환경 60주(환우 16주)'!D22="","",IF('환경 60주(환우 16주)'!D22="불량","부적합",IF('환경 60주(환우 16주)'!D22="주의","주의","적합")))</f>
        <v/>
      </c>
      <c r="D22" s="179"/>
      <c r="E22" s="182" t="str">
        <f>IF('환경 60주(환우 16주)'!E22:E23="","",'환경 60주(환우 16주)'!E22:E23)</f>
        <v/>
      </c>
      <c r="F22" s="175"/>
      <c r="G22" s="178" t="str">
        <f>IF('환경 60주(환우 16주)'!H22="","",IF('환경 60주(환우 16주)'!H22="불량","부적합",IF('환경 60주(환우 16주)'!H22="주의","주의","적합")))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60주(환우 16주)'!D23="불량","부적합",IF('환경 60주(환우 16주)'!D23="주의","주의","적합"))</f>
        <v>적합</v>
      </c>
      <c r="D23" s="181"/>
      <c r="E23" s="183"/>
      <c r="F23" s="177"/>
      <c r="G23" s="180" t="str">
        <f>IF('환경 60주(환우 16주)'!H23="불량","부적합",IF('환경 60주(환우 16주)'!H23="주의","주의","적합"))</f>
        <v>적합</v>
      </c>
      <c r="H23" s="185"/>
    </row>
    <row r="24" spans="1:8" ht="18.75" customHeight="1" x14ac:dyDescent="0.3">
      <c r="A24" s="174" t="str">
        <f>IF('환경 60주(환우 16주)'!A24:A25="","",'환경 60주(환우 16주)'!A24:A25)</f>
        <v/>
      </c>
      <c r="B24" s="175"/>
      <c r="C24" s="178" t="str">
        <f>IF('환경 60주(환우 16주)'!D24="","",IF('환경 60주(환우 16주)'!D24="불량","부적합",IF('환경 60주(환우 16주)'!D24="주의","주의","적합")))</f>
        <v/>
      </c>
      <c r="D24" s="179"/>
      <c r="E24" s="182" t="str">
        <f>IF('환경 60주(환우 16주)'!E24:E25="","",'환경 60주(환우 16주)'!E24:E25)</f>
        <v/>
      </c>
      <c r="F24" s="175"/>
      <c r="G24" s="178" t="str">
        <f>IF('환경 60주(환우 16주)'!H24="","",IF('환경 60주(환우 16주)'!H24="불량","부적합",IF('환경 60주(환우 16주)'!H24="주의","주의","적합")))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60주(환우 16주)'!D25="불량","부적합",IF('환경 60주(환우 16주)'!D25="주의","주의","적합"))</f>
        <v>적합</v>
      </c>
      <c r="D25" s="181"/>
      <c r="E25" s="183"/>
      <c r="F25" s="177"/>
      <c r="G25" s="180" t="str">
        <f>IF('환경 60주(환우 16주)'!H25="불량","부적합",IF('환경 60주(환우 16주)'!H25="주의","주의","적합"))</f>
        <v>적합</v>
      </c>
      <c r="H25" s="185"/>
    </row>
    <row r="26" spans="1:8" ht="18.75" customHeight="1" x14ac:dyDescent="0.3">
      <c r="A26" s="174" t="str">
        <f>IF('환경 60주(환우 16주)'!A26:A27="","",'환경 60주(환우 16주)'!A26:A27)</f>
        <v/>
      </c>
      <c r="B26" s="175"/>
      <c r="C26" s="178" t="str">
        <f>IF('환경 60주(환우 16주)'!D26="","",IF('환경 60주(환우 16주)'!D26="불량","부적합",IF('환경 60주(환우 16주)'!D26="주의","주의","적합")))</f>
        <v/>
      </c>
      <c r="D26" s="179"/>
      <c r="E26" s="182" t="str">
        <f>IF('환경 60주(환우 16주)'!E26:E27="","",'환경 60주(환우 16주)'!E26:E27)</f>
        <v/>
      </c>
      <c r="F26" s="175"/>
      <c r="G26" s="178" t="str">
        <f>IF('환경 60주(환우 16주)'!H26="","",IF('환경 60주(환우 16주)'!H26="불량","부적합",IF('환경 60주(환우 16주)'!H26="주의","주의","적합")))</f>
        <v/>
      </c>
      <c r="H26" s="184"/>
    </row>
    <row r="27" spans="1:8" ht="18.75" customHeight="1" thickBot="1" x14ac:dyDescent="0.35">
      <c r="A27" s="186"/>
      <c r="B27" s="187"/>
      <c r="C27" s="188" t="str">
        <f>IF('환경 60주(환우 16주)'!D27="불량","부적합",IF('환경 60주(환우 16주)'!D27="주의","주의","적합"))</f>
        <v>적합</v>
      </c>
      <c r="D27" s="189"/>
      <c r="E27" s="190"/>
      <c r="F27" s="187"/>
      <c r="G27" s="188" t="str">
        <f>IF('환경 60주(환우 16주)'!H27="불량","부적합",IF('환경 60주(환우 16주)'!H27="주의","주의","적합"))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32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60주(환우 16주)'!A36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7" priority="2" operator="containsText" text="부적합">
      <formula>NOT(ISERROR(SEARCH("부적합",C8)))</formula>
    </cfRule>
  </conditionalFormatting>
  <conditionalFormatting sqref="C8 E8 C10:E27 G8 G10:H27">
    <cfRule type="containsText" dxfId="4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tabSelected="1" zoomScaleNormal="100" workbookViewId="0">
      <selection activeCell="N17" sqref="N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93" t="s">
        <v>11</v>
      </c>
      <c r="G3" s="114" t="s">
        <v>158</v>
      </c>
      <c r="H3" s="115"/>
    </row>
    <row r="4" spans="1:8" x14ac:dyDescent="0.3">
      <c r="A4" s="4" t="s">
        <v>4</v>
      </c>
      <c r="B4" s="92" t="s">
        <v>71</v>
      </c>
      <c r="C4" s="4" t="s">
        <v>14</v>
      </c>
      <c r="D4" s="193">
        <v>43465</v>
      </c>
      <c r="E4" s="193"/>
      <c r="F4" s="4" t="s">
        <v>161</v>
      </c>
      <c r="G4" s="193">
        <v>43473</v>
      </c>
      <c r="H4" s="193"/>
    </row>
    <row r="5" spans="1:8" x14ac:dyDescent="0.3">
      <c r="A5" s="4" t="s">
        <v>53</v>
      </c>
      <c r="B5" s="92">
        <v>7375</v>
      </c>
      <c r="C5" s="4" t="s">
        <v>54</v>
      </c>
      <c r="D5" s="139" t="s">
        <v>157</v>
      </c>
      <c r="E5" s="140"/>
      <c r="F5" s="4" t="s">
        <v>18</v>
      </c>
      <c r="G5" s="103" t="s">
        <v>149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94" t="s">
        <v>23</v>
      </c>
      <c r="D7" s="55" t="s">
        <v>3</v>
      </c>
      <c r="E7" s="143" t="s">
        <v>106</v>
      </c>
      <c r="F7" s="142"/>
      <c r="G7" s="94" t="s">
        <v>23</v>
      </c>
      <c r="H7" s="7" t="s">
        <v>3</v>
      </c>
    </row>
    <row r="8" spans="1:8" ht="18.75" customHeight="1" x14ac:dyDescent="0.3">
      <c r="A8" s="144">
        <v>120</v>
      </c>
      <c r="B8" s="145"/>
      <c r="C8" s="148" t="s">
        <v>159</v>
      </c>
      <c r="D8" s="150" t="str">
        <f>IF(C8="","",IF(C8="음성","양호",IF(ISERROR(FIND(".",C8)),"불량","주의")))</f>
        <v>양호</v>
      </c>
      <c r="E8" s="152">
        <v>130</v>
      </c>
      <c r="F8" s="145"/>
      <c r="G8" s="148" t="s">
        <v>160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49"/>
      <c r="H9" s="157"/>
    </row>
    <row r="10" spans="1:8" ht="18.75" customHeight="1" x14ac:dyDescent="0.3">
      <c r="A10" s="144">
        <v>140</v>
      </c>
      <c r="B10" s="145"/>
      <c r="C10" s="148" t="s">
        <v>159</v>
      </c>
      <c r="D10" s="150" t="str">
        <f t="shared" ref="D10" si="0">IF(C10="","",IF(C10="음성","양호",IF(ISERROR(FIND(".",C10)),"불량","주의")))</f>
        <v>양호</v>
      </c>
      <c r="E10" s="152">
        <v>150</v>
      </c>
      <c r="F10" s="145"/>
      <c r="G10" s="148" t="s">
        <v>160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49"/>
      <c r="H11" s="157"/>
    </row>
    <row r="12" spans="1:8" ht="18.75" customHeight="1" x14ac:dyDescent="0.3">
      <c r="A12" s="144">
        <v>210</v>
      </c>
      <c r="B12" s="145"/>
      <c r="C12" s="148" t="s">
        <v>159</v>
      </c>
      <c r="D12" s="150" t="str">
        <f t="shared" ref="D12" si="2">IF(C12="","",IF(C12="음성","양호",IF(ISERROR(FIND(".",C12)),"불량","주의")))</f>
        <v>양호</v>
      </c>
      <c r="E12" s="152">
        <v>220</v>
      </c>
      <c r="F12" s="145"/>
      <c r="G12" s="148" t="s">
        <v>159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/>
      <c r="C13" s="149"/>
      <c r="D13" s="151"/>
      <c r="E13" s="153"/>
      <c r="F13" s="147"/>
      <c r="G13" s="149"/>
      <c r="H13" s="157"/>
    </row>
    <row r="14" spans="1:8" ht="18.75" customHeight="1" x14ac:dyDescent="0.3">
      <c r="A14" s="144">
        <v>230</v>
      </c>
      <c r="B14" s="145"/>
      <c r="C14" s="148" t="s">
        <v>159</v>
      </c>
      <c r="D14" s="150" t="str">
        <f t="shared" ref="D14" si="4">IF(C14="","",IF(C14="음성","양호",IF(ISERROR(FIND(".",C14)),"불량","주의")))</f>
        <v>양호</v>
      </c>
      <c r="E14" s="152">
        <v>240</v>
      </c>
      <c r="F14" s="145"/>
      <c r="G14" s="148" t="s">
        <v>160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/>
      <c r="C15" s="149"/>
      <c r="D15" s="151"/>
      <c r="E15" s="153"/>
      <c r="F15" s="147"/>
      <c r="G15" s="149"/>
      <c r="H15" s="157"/>
    </row>
    <row r="16" spans="1:8" ht="18.75" customHeight="1" x14ac:dyDescent="0.3">
      <c r="A16" s="144">
        <v>250</v>
      </c>
      <c r="B16" s="145"/>
      <c r="C16" s="148" t="s">
        <v>159</v>
      </c>
      <c r="D16" s="150" t="str">
        <f t="shared" ref="D16" si="6">IF(C16="","",IF(C16="음성","양호",IF(ISERROR(FIND(".",C16)),"불량","주의")))</f>
        <v>양호</v>
      </c>
      <c r="E16" s="152"/>
      <c r="F16" s="145"/>
      <c r="G16" s="154"/>
      <c r="H16" s="156" t="str">
        <f t="shared" ref="H16" si="7">IF(G16="","",IF(G16="음성","양호",IF(ISERROR(FIND(".",G16)),"불량","주의")))</f>
        <v/>
      </c>
    </row>
    <row r="17" spans="1:8" ht="18.75" customHeight="1" x14ac:dyDescent="0.3">
      <c r="A17" s="146"/>
      <c r="B17" s="147"/>
      <c r="C17" s="149"/>
      <c r="D17" s="151"/>
      <c r="E17" s="153"/>
      <c r="F17" s="147"/>
      <c r="G17" s="155"/>
      <c r="H17" s="157"/>
    </row>
    <row r="18" spans="1:8" ht="18.75" customHeight="1" x14ac:dyDescent="0.3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/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/>
      <c r="D26" s="150" t="str">
        <f t="shared" ref="D26" si="15">IF(C26="","",IF(C26="음성","양호",IF(ISERROR(FIND(".",C26)),"불량","주의")))</f>
        <v/>
      </c>
      <c r="E26" s="166"/>
      <c r="F26" s="160" t="s">
        <v>51</v>
      </c>
      <c r="G26" s="168"/>
      <c r="H26" s="156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61"/>
      <c r="B27" s="162" t="s">
        <v>110</v>
      </c>
      <c r="C27" s="164"/>
      <c r="D27" s="165"/>
      <c r="E27" s="167"/>
      <c r="F27" s="162" t="s">
        <v>110</v>
      </c>
      <c r="G27" s="169"/>
      <c r="H27" s="158"/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8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5:H5"/>
    <mergeCell ref="G4:H4"/>
  </mergeCells>
  <phoneticPr fontId="3" type="noConversion"/>
  <conditionalFormatting sqref="D8 D22 D10 D14 D18 D12 D16 D20 D24 D26 H8 H10:H27">
    <cfRule type="containsText" dxfId="45" priority="13" operator="containsText" text="불량">
      <formula>NOT(ISERROR(SEARCH("불량",D8)))</formula>
    </cfRule>
  </conditionalFormatting>
  <conditionalFormatting sqref="C8 C10:C27 G8 G10:G27">
    <cfRule type="containsText" dxfId="44" priority="12" operator="containsText" text="양성">
      <formula>NOT(ISERROR(SEARCH("양성",C8)))</formula>
    </cfRule>
  </conditionalFormatting>
  <conditionalFormatting sqref="D8 D22 D10 D14 D18 D12 D16 D20 D24 D26 H8 H10:H27">
    <cfRule type="containsText" dxfId="43" priority="4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9" zoomScaleNormal="100" workbookViewId="0">
      <selection activeCell="C7" sqref="C7:D7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99" t="s">
        <v>72</v>
      </c>
      <c r="B1" s="99"/>
      <c r="C1" s="99"/>
      <c r="D1" s="99"/>
      <c r="E1" s="99"/>
      <c r="F1" s="99"/>
      <c r="G1" s="99"/>
      <c r="H1" s="99"/>
    </row>
    <row r="3" spans="1:8" x14ac:dyDescent="0.3">
      <c r="F3" s="61" t="s">
        <v>73</v>
      </c>
      <c r="G3" s="114" t="str">
        <f>'세척 후'!G3:H3</f>
        <v>17-2383</v>
      </c>
      <c r="H3" s="115"/>
    </row>
    <row r="4" spans="1:8" x14ac:dyDescent="0.3">
      <c r="A4" s="4" t="s">
        <v>74</v>
      </c>
      <c r="B4" s="61" t="str">
        <f>'세척 후'!B4</f>
        <v>보은농장</v>
      </c>
      <c r="C4" s="4" t="s">
        <v>75</v>
      </c>
      <c r="D4" s="116">
        <f>'세척 후'!D4:E4</f>
        <v>43089</v>
      </c>
      <c r="E4" s="117"/>
      <c r="F4" s="4" t="s">
        <v>89</v>
      </c>
      <c r="G4" s="117" t="str">
        <f>'세척 후'!G4:H4</f>
        <v>윤재성</v>
      </c>
      <c r="H4" s="118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19" t="s">
        <v>90</v>
      </c>
      <c r="D6" s="120"/>
      <c r="E6" s="37" t="s">
        <v>0</v>
      </c>
      <c r="F6" s="6" t="s">
        <v>1</v>
      </c>
      <c r="G6" s="119" t="s">
        <v>90</v>
      </c>
      <c r="H6" s="121"/>
    </row>
    <row r="7" spans="1:8" ht="16.5" customHeight="1" x14ac:dyDescent="0.3">
      <c r="A7" s="122">
        <f>IF('세척 후'!A7:A9="","",'세척 후'!A7:A9)</f>
        <v>110</v>
      </c>
      <c r="B7" s="57" t="str">
        <f>IF('세척 후'!D7="","",'세척 후'!B7)</f>
        <v>계사 벽</v>
      </c>
      <c r="C7" s="123" t="str">
        <f>IF('세척 후'!D7="","",IF('세척 후'!D7="불량","불량","적합"))</f>
        <v>적합</v>
      </c>
      <c r="D7" s="124"/>
      <c r="E7" s="125">
        <f>IF('세척 후'!E7:E9="","",'세척 후'!E7:E9)</f>
        <v>120</v>
      </c>
      <c r="F7" s="57" t="str">
        <f>IF('세척 후'!H7="","",'세척 후'!F7)</f>
        <v>계사 벽</v>
      </c>
      <c r="G7" s="123" t="str">
        <f>IF('세척 후'!H7="","",IF('세척 후'!H7="불량","불량","적합"))</f>
        <v>적합</v>
      </c>
      <c r="H7" s="128"/>
    </row>
    <row r="8" spans="1:8" x14ac:dyDescent="0.3">
      <c r="A8" s="122"/>
      <c r="B8" s="57" t="str">
        <f>IF('세척 후'!D8="","",'세척 후'!B8)</f>
        <v>계사 바닥</v>
      </c>
      <c r="C8" s="123" t="str">
        <f>IF('세척 후'!D8="","",IF('세척 후'!D8="불량","불량","적합"))</f>
        <v>적합</v>
      </c>
      <c r="D8" s="129"/>
      <c r="E8" s="126"/>
      <c r="F8" s="57" t="str">
        <f>IF('세척 후'!H8="","",'세척 후'!F8)</f>
        <v>계사 바닥</v>
      </c>
      <c r="G8" s="123" t="str">
        <f>IF('세척 후'!H8="","",IF('세척 후'!H8="불량","불량","적합"))</f>
        <v>적합</v>
      </c>
      <c r="H8" s="128"/>
    </row>
    <row r="9" spans="1:8" x14ac:dyDescent="0.3">
      <c r="A9" s="122"/>
      <c r="B9" s="57" t="str">
        <f>IF('세척 후'!D9="","",'세척 후'!B9)</f>
        <v>급이기</v>
      </c>
      <c r="C9" s="123" t="str">
        <f>IF('세척 후'!D9="","",IF('세척 후'!D9="불량","불량","적합"))</f>
        <v>적합</v>
      </c>
      <c r="D9" s="129"/>
      <c r="E9" s="127"/>
      <c r="F9" s="57" t="str">
        <f>IF('세척 후'!H9="","",'세척 후'!F9)</f>
        <v>급이기</v>
      </c>
      <c r="G9" s="123" t="str">
        <f>IF('세척 후'!H9="","",IF('세척 후'!H9="불량","불량","적합"))</f>
        <v>적합</v>
      </c>
      <c r="H9" s="128"/>
    </row>
    <row r="10" spans="1:8" x14ac:dyDescent="0.3">
      <c r="A10" s="130">
        <f>IF('세척 후'!A10:A12="","",'세척 후'!A10:A12)</f>
        <v>130</v>
      </c>
      <c r="B10" s="57" t="str">
        <f>IF('세척 후'!D10="","",'세척 후'!B10)</f>
        <v>계사 벽</v>
      </c>
      <c r="C10" s="123" t="str">
        <f>IF('세척 후'!D10="","",IF('세척 후'!D10="불량","불량","적합"))</f>
        <v>적합</v>
      </c>
      <c r="D10" s="129"/>
      <c r="E10" s="125">
        <f>IF('세척 후'!E10:E12="","",'세척 후'!E10:E12)</f>
        <v>140</v>
      </c>
      <c r="F10" s="57" t="str">
        <f>IF('세척 후'!H10="","",'세척 후'!F10)</f>
        <v>계사 벽</v>
      </c>
      <c r="G10" s="123" t="str">
        <f>IF('세척 후'!H10="","",IF('세척 후'!H10="불량","불량","적합"))</f>
        <v>적합</v>
      </c>
      <c r="H10" s="128"/>
    </row>
    <row r="11" spans="1:8" x14ac:dyDescent="0.3">
      <c r="A11" s="131"/>
      <c r="B11" s="57" t="str">
        <f>IF('세척 후'!D11="","",'세척 후'!B11)</f>
        <v>계사 바닥</v>
      </c>
      <c r="C11" s="123" t="str">
        <f>IF('세척 후'!D11="","",IF('세척 후'!D11="불량","불량","적합"))</f>
        <v>적합</v>
      </c>
      <c r="D11" s="129"/>
      <c r="E11" s="126"/>
      <c r="F11" s="57" t="str">
        <f>IF('세척 후'!H11="","",'세척 후'!F11)</f>
        <v>계사 바닥</v>
      </c>
      <c r="G11" s="123" t="str">
        <f>IF('세척 후'!H11="","",IF('세척 후'!H11="불량","불량","적합"))</f>
        <v>적합</v>
      </c>
      <c r="H11" s="128"/>
    </row>
    <row r="12" spans="1:8" x14ac:dyDescent="0.3">
      <c r="A12" s="132"/>
      <c r="B12" s="57" t="str">
        <f>IF('세척 후'!D12="","",'세척 후'!B12)</f>
        <v>급이기</v>
      </c>
      <c r="C12" s="123" t="str">
        <f>IF('세척 후'!D12="","",IF('세척 후'!D12="불량","불량","적합"))</f>
        <v>적합</v>
      </c>
      <c r="D12" s="129"/>
      <c r="E12" s="127"/>
      <c r="F12" s="57" t="str">
        <f>IF('세척 후'!H12="","",'세척 후'!F12)</f>
        <v>급이기</v>
      </c>
      <c r="G12" s="123" t="str">
        <f>IF('세척 후'!H12="","",IF('세척 후'!H12="불량","불량","적합"))</f>
        <v>적합</v>
      </c>
      <c r="H12" s="128"/>
    </row>
    <row r="13" spans="1:8" x14ac:dyDescent="0.3">
      <c r="A13" s="130">
        <f>IF('세척 후'!A13:A15="","",'세척 후'!A13:A15)</f>
        <v>150</v>
      </c>
      <c r="B13" s="57" t="str">
        <f>IF('세척 후'!D13="","",'세척 후'!B13)</f>
        <v>계사 벽</v>
      </c>
      <c r="C13" s="123" t="str">
        <f>IF('세척 후'!D13="","",IF('세척 후'!D13="불량","불량","적합"))</f>
        <v>적합</v>
      </c>
      <c r="D13" s="129"/>
      <c r="E13" s="125">
        <f>IF('세척 후'!E13:E15="","",'세척 후'!E13:E15)</f>
        <v>210</v>
      </c>
      <c r="F13" s="57" t="str">
        <f>IF('세척 후'!H13="","",'세척 후'!F13)</f>
        <v>계사 벽</v>
      </c>
      <c r="G13" s="123" t="str">
        <f>IF('세척 후'!H13="","",IF('세척 후'!H13="불량","불량","적합"))</f>
        <v>적합</v>
      </c>
      <c r="H13" s="128"/>
    </row>
    <row r="14" spans="1:8" x14ac:dyDescent="0.3">
      <c r="A14" s="131"/>
      <c r="B14" s="57" t="str">
        <f>IF('세척 후'!D14="","",'세척 후'!B14)</f>
        <v>계사 바닥</v>
      </c>
      <c r="C14" s="123" t="str">
        <f>IF('세척 후'!D14="","",IF('세척 후'!D14="불량","불량","적합"))</f>
        <v>적합</v>
      </c>
      <c r="D14" s="129"/>
      <c r="E14" s="126"/>
      <c r="F14" s="57" t="str">
        <f>IF('세척 후'!H14="","",'세척 후'!F14)</f>
        <v>계사 바닥</v>
      </c>
      <c r="G14" s="123" t="str">
        <f>IF('세척 후'!H14="","",IF('세척 후'!H14="불량","불량","적합"))</f>
        <v>적합</v>
      </c>
      <c r="H14" s="128"/>
    </row>
    <row r="15" spans="1:8" x14ac:dyDescent="0.3">
      <c r="A15" s="132"/>
      <c r="B15" s="57" t="str">
        <f>IF('세척 후'!D15="","",'세척 후'!B15)</f>
        <v>급이기</v>
      </c>
      <c r="C15" s="123" t="str">
        <f>IF('세척 후'!D15="","",IF('세척 후'!D15="불량","불량","적합"))</f>
        <v>적합</v>
      </c>
      <c r="D15" s="129"/>
      <c r="E15" s="127"/>
      <c r="F15" s="57" t="str">
        <f>IF('세척 후'!H15="","",'세척 후'!F15)</f>
        <v>급이기</v>
      </c>
      <c r="G15" s="123" t="str">
        <f>IF('세척 후'!H15="","",IF('세척 후'!H15="불량","불량","적합"))</f>
        <v>적합</v>
      </c>
      <c r="H15" s="128"/>
    </row>
    <row r="16" spans="1:8" x14ac:dyDescent="0.3">
      <c r="A16" s="130">
        <f>IF('세척 후'!A16:A18="","",'세척 후'!A16:A18)</f>
        <v>220</v>
      </c>
      <c r="B16" s="57" t="str">
        <f>IF('세척 후'!D16="","",'세척 후'!B16)</f>
        <v>계사 벽</v>
      </c>
      <c r="C16" s="123" t="str">
        <f>IF('세척 후'!D16="","",IF('세척 후'!D16="불량","불량","적합"))</f>
        <v>적합</v>
      </c>
      <c r="D16" s="129"/>
      <c r="E16" s="125">
        <f>IF('세척 후'!E16:E18="","",'세척 후'!E16:E18)</f>
        <v>230</v>
      </c>
      <c r="F16" s="57" t="str">
        <f>IF('세척 후'!H16="","",'세척 후'!F16)</f>
        <v>계사 벽</v>
      </c>
      <c r="G16" s="123" t="str">
        <f>IF('세척 후'!H16="","",IF('세척 후'!H16="불량","불량","적합"))</f>
        <v>적합</v>
      </c>
      <c r="H16" s="128"/>
    </row>
    <row r="17" spans="1:8" x14ac:dyDescent="0.3">
      <c r="A17" s="131"/>
      <c r="B17" s="57" t="str">
        <f>IF('세척 후'!D17="","",'세척 후'!B17)</f>
        <v>계사 바닥</v>
      </c>
      <c r="C17" s="123" t="str">
        <f>IF('세척 후'!D17="","",IF('세척 후'!D17="불량","불량","적합"))</f>
        <v>적합</v>
      </c>
      <c r="D17" s="129"/>
      <c r="E17" s="126"/>
      <c r="F17" s="57" t="str">
        <f>IF('세척 후'!H17="","",'세척 후'!F17)</f>
        <v>계사 바닥</v>
      </c>
      <c r="G17" s="123" t="str">
        <f>IF('세척 후'!H17="","",IF('세척 후'!H17="불량","불량","적합"))</f>
        <v>적합</v>
      </c>
      <c r="H17" s="128"/>
    </row>
    <row r="18" spans="1:8" x14ac:dyDescent="0.3">
      <c r="A18" s="132"/>
      <c r="B18" s="57" t="str">
        <f>IF('세척 후'!D18="","",'세척 후'!B18)</f>
        <v>급이기</v>
      </c>
      <c r="C18" s="123" t="str">
        <f>IF('세척 후'!D18="","",IF('세척 후'!D18="불량","불량","적합"))</f>
        <v>적합</v>
      </c>
      <c r="D18" s="129"/>
      <c r="E18" s="127"/>
      <c r="F18" s="57" t="str">
        <f>IF('세척 후'!H18="","",'세척 후'!F18)</f>
        <v>급이기</v>
      </c>
      <c r="G18" s="123" t="str">
        <f>IF('세척 후'!H18="","",IF('세척 후'!H18="불량","불량","적합"))</f>
        <v>적합</v>
      </c>
      <c r="H18" s="128"/>
    </row>
    <row r="19" spans="1:8" x14ac:dyDescent="0.3">
      <c r="A19" s="130">
        <f>IF('세척 후'!A19:A21="","",'세척 후'!A19:A21)</f>
        <v>240</v>
      </c>
      <c r="B19" s="57" t="str">
        <f>IF('세척 후'!D19="","",'세척 후'!B19)</f>
        <v>계사 벽</v>
      </c>
      <c r="C19" s="123" t="str">
        <f>IF('세척 후'!D19="","",IF('세척 후'!D19="불량","불량","적합"))</f>
        <v>적합</v>
      </c>
      <c r="D19" s="129"/>
      <c r="E19" s="125">
        <f>IF('세척 후'!E19:E21="","",'세척 후'!E19:E21)</f>
        <v>250</v>
      </c>
      <c r="F19" s="57" t="str">
        <f>IF('세척 후'!H19="","",'세척 후'!F19)</f>
        <v>계사 벽</v>
      </c>
      <c r="G19" s="123" t="str">
        <f>IF('세척 후'!H19="","",IF('세척 후'!H19="불량","불량","적합"))</f>
        <v>적합</v>
      </c>
      <c r="H19" s="128"/>
    </row>
    <row r="20" spans="1:8" x14ac:dyDescent="0.3">
      <c r="A20" s="131"/>
      <c r="B20" s="57" t="str">
        <f>IF('세척 후'!D20="","",'세척 후'!B20)</f>
        <v>계사 바닥</v>
      </c>
      <c r="C20" s="123" t="str">
        <f>IF('세척 후'!D20="","",IF('세척 후'!D20="불량","불량","적합"))</f>
        <v>적합</v>
      </c>
      <c r="D20" s="129"/>
      <c r="E20" s="126"/>
      <c r="F20" s="57" t="str">
        <f>IF('세척 후'!H20="","",'세척 후'!F20)</f>
        <v>계사 바닥</v>
      </c>
      <c r="G20" s="123" t="str">
        <f>IF('세척 후'!H20="","",IF('세척 후'!H20="불량","불량","적합"))</f>
        <v>적합</v>
      </c>
      <c r="H20" s="128"/>
    </row>
    <row r="21" spans="1:8" x14ac:dyDescent="0.3">
      <c r="A21" s="132"/>
      <c r="B21" s="57" t="str">
        <f>IF('세척 후'!D21="","",'세척 후'!B21)</f>
        <v>급이기</v>
      </c>
      <c r="C21" s="123" t="str">
        <f>IF('세척 후'!D21="","",IF('세척 후'!D21="불량","불량","적합"))</f>
        <v>적합</v>
      </c>
      <c r="D21" s="129"/>
      <c r="E21" s="127"/>
      <c r="F21" s="57" t="str">
        <f>IF('세척 후'!H21="","",'세척 후'!F21)</f>
        <v>급이기</v>
      </c>
      <c r="G21" s="123" t="str">
        <f>IF('세척 후'!H21="","",IF('세척 후'!H21="불량","불량","적합"))</f>
        <v>적합</v>
      </c>
      <c r="H21" s="128"/>
    </row>
    <row r="22" spans="1:8" x14ac:dyDescent="0.3">
      <c r="A22" s="130" t="str">
        <f>IF('세척 후'!A22:A24="","",'세척 후'!A22:A24)</f>
        <v/>
      </c>
      <c r="B22" s="57" t="str">
        <f>IF('세척 후'!D22="","",'세척 후'!B22)</f>
        <v/>
      </c>
      <c r="C22" s="123" t="str">
        <f>IF('세척 후'!D22="","",IF('세척 후'!D22="불량","불량","적합"))</f>
        <v/>
      </c>
      <c r="D22" s="129"/>
      <c r="E22" s="125" t="str">
        <f>IF('세척 후'!E22:E24="","",'세척 후'!E22:E24)</f>
        <v/>
      </c>
      <c r="F22" s="57" t="str">
        <f>IF('세척 후'!H22="","",'세척 후'!F22)</f>
        <v/>
      </c>
      <c r="G22" s="123" t="str">
        <f>IF('세척 후'!H22="","",IF('세척 후'!H22="불량","불량","적합"))</f>
        <v/>
      </c>
      <c r="H22" s="128"/>
    </row>
    <row r="23" spans="1:8" x14ac:dyDescent="0.3">
      <c r="A23" s="131"/>
      <c r="B23" s="57" t="str">
        <f>IF('세척 후'!D23="","",'세척 후'!B23)</f>
        <v/>
      </c>
      <c r="C23" s="123" t="str">
        <f>IF('세척 후'!D23="","",IF('세척 후'!D23="불량","불량","적합"))</f>
        <v/>
      </c>
      <c r="D23" s="129"/>
      <c r="E23" s="126"/>
      <c r="F23" s="57" t="str">
        <f>IF('세척 후'!H23="","",'세척 후'!F23)</f>
        <v/>
      </c>
      <c r="G23" s="123" t="str">
        <f>IF('세척 후'!H23="","",IF('세척 후'!H23="불량","불량","적합"))</f>
        <v/>
      </c>
      <c r="H23" s="128"/>
    </row>
    <row r="24" spans="1:8" x14ac:dyDescent="0.3">
      <c r="A24" s="132"/>
      <c r="B24" s="57" t="str">
        <f>IF('세척 후'!D24="","",'세척 후'!B24)</f>
        <v/>
      </c>
      <c r="C24" s="123" t="str">
        <f>IF('세척 후'!D24="","",IF('세척 후'!D24="불량","불량","적합"))</f>
        <v/>
      </c>
      <c r="D24" s="129"/>
      <c r="E24" s="127"/>
      <c r="F24" s="57" t="str">
        <f>IF('세척 후'!H24="","",'세척 후'!F24)</f>
        <v/>
      </c>
      <c r="G24" s="123" t="str">
        <f>IF('세척 후'!H24="","",IF('세척 후'!H24="불량","불량","적합"))</f>
        <v/>
      </c>
      <c r="H24" s="128"/>
    </row>
    <row r="25" spans="1:8" x14ac:dyDescent="0.3">
      <c r="A25" s="130" t="str">
        <f>IF('세척 후'!A25:A27="","",'세척 후'!A25:A27)</f>
        <v/>
      </c>
      <c r="B25" s="57" t="str">
        <f>IF('세척 후'!D25="","",'세척 후'!B25)</f>
        <v/>
      </c>
      <c r="C25" s="123" t="str">
        <f>IF('세척 후'!D25="","",IF('세척 후'!D25="불량","불량","적합"))</f>
        <v/>
      </c>
      <c r="D25" s="129"/>
      <c r="E25" s="125" t="str">
        <f>IF('세척 후'!E25:E27="","",'세척 후'!E25:E27)</f>
        <v/>
      </c>
      <c r="F25" s="57" t="str">
        <f>IF('세척 후'!H25="","",'세척 후'!F25)</f>
        <v/>
      </c>
      <c r="G25" s="123" t="str">
        <f>IF('세척 후'!H25="","",IF('세척 후'!H25="불량","불량","적합"))</f>
        <v/>
      </c>
      <c r="H25" s="128"/>
    </row>
    <row r="26" spans="1:8" x14ac:dyDescent="0.3">
      <c r="A26" s="131"/>
      <c r="B26" s="57" t="str">
        <f>IF('세척 후'!D26="","",'세척 후'!B26)</f>
        <v/>
      </c>
      <c r="C26" s="123" t="str">
        <f>IF('세척 후'!D26="","",IF('세척 후'!D26="불량","불량","적합"))</f>
        <v/>
      </c>
      <c r="D26" s="129"/>
      <c r="E26" s="126"/>
      <c r="F26" s="57" t="str">
        <f>IF('세척 후'!H26="","",'세척 후'!F26)</f>
        <v/>
      </c>
      <c r="G26" s="123" t="str">
        <f>IF('세척 후'!H26="","",IF('세척 후'!H26="불량","불량","적합"))</f>
        <v/>
      </c>
      <c r="H26" s="128"/>
    </row>
    <row r="27" spans="1:8" x14ac:dyDescent="0.3">
      <c r="A27" s="132"/>
      <c r="B27" s="57" t="str">
        <f>IF('세척 후'!D27="","",'세척 후'!B27)</f>
        <v/>
      </c>
      <c r="C27" s="123" t="str">
        <f>IF('세척 후'!D27="","",IF('세척 후'!D27="불량","불량","적합"))</f>
        <v/>
      </c>
      <c r="D27" s="129"/>
      <c r="E27" s="127"/>
      <c r="F27" s="57" t="str">
        <f>IF('세척 후'!H27="","",'세척 후'!F27)</f>
        <v/>
      </c>
      <c r="G27" s="123" t="str">
        <f>IF('세척 후'!H27="","",IF('세척 후'!H27="불량","불량","적합"))</f>
        <v/>
      </c>
      <c r="H27" s="128"/>
    </row>
    <row r="28" spans="1:8" x14ac:dyDescent="0.3">
      <c r="A28" s="130" t="str">
        <f>IF('세척 후'!A28:A30="","",'세척 후'!A28:A30)</f>
        <v/>
      </c>
      <c r="B28" s="57" t="str">
        <f>IF('세척 후'!D28="","",'세척 후'!B28)</f>
        <v/>
      </c>
      <c r="C28" s="123" t="str">
        <f>IF('세척 후'!D28="","",IF('세척 후'!D28="불량","불량","적합"))</f>
        <v/>
      </c>
      <c r="D28" s="129"/>
      <c r="E28" s="125" t="str">
        <f>IF('세척 후'!E28:E30="","",'세척 후'!E28:E30)</f>
        <v/>
      </c>
      <c r="F28" s="57" t="str">
        <f>IF('세척 후'!H28="","",'세척 후'!F28)</f>
        <v/>
      </c>
      <c r="G28" s="123" t="str">
        <f>IF('세척 후'!H28="","",IF('세척 후'!H28="불량","불량","적합"))</f>
        <v/>
      </c>
      <c r="H28" s="128"/>
    </row>
    <row r="29" spans="1:8" x14ac:dyDescent="0.3">
      <c r="A29" s="131"/>
      <c r="B29" s="57" t="str">
        <f>IF('세척 후'!D29="","",'세척 후'!B29)</f>
        <v/>
      </c>
      <c r="C29" s="123" t="str">
        <f>IF('세척 후'!D29="","",IF('세척 후'!D29="불량","불량","적합"))</f>
        <v/>
      </c>
      <c r="D29" s="129"/>
      <c r="E29" s="126"/>
      <c r="F29" s="57" t="str">
        <f>IF('세척 후'!H29="","",'세척 후'!F29)</f>
        <v/>
      </c>
      <c r="G29" s="123" t="str">
        <f>IF('세척 후'!H29="","",IF('세척 후'!H29="불량","불량","적합"))</f>
        <v/>
      </c>
      <c r="H29" s="128"/>
    </row>
    <row r="30" spans="1:8" x14ac:dyDescent="0.3">
      <c r="A30" s="132"/>
      <c r="B30" s="57" t="str">
        <f>IF('세척 후'!D30="","",'세척 후'!B30)</f>
        <v/>
      </c>
      <c r="C30" s="123" t="str">
        <f>IF('세척 후'!D30="","",IF('세척 후'!D30="불량","불량","적합"))</f>
        <v/>
      </c>
      <c r="D30" s="129"/>
      <c r="E30" s="127"/>
      <c r="F30" s="57" t="str">
        <f>IF('세척 후'!H30="","",'세척 후'!F30)</f>
        <v/>
      </c>
      <c r="G30" s="123" t="str">
        <f>IF('세척 후'!H30="","",IF('세척 후'!H30="불량","불량","적합"))</f>
        <v/>
      </c>
      <c r="H30" s="128"/>
    </row>
    <row r="31" spans="1:8" x14ac:dyDescent="0.3">
      <c r="A31" s="130" t="str">
        <f>IF('세척 후'!A31:A33="","",'세척 후'!A31:A33)</f>
        <v/>
      </c>
      <c r="B31" s="57" t="str">
        <f>IF('세척 후'!D31="","",'세척 후'!B31)</f>
        <v/>
      </c>
      <c r="C31" s="123" t="str">
        <f>IF('세척 후'!D31="","",IF('세척 후'!D31="불량","불량","적합"))</f>
        <v/>
      </c>
      <c r="D31" s="129"/>
      <c r="E31" s="125" t="str">
        <f>IF('세척 후'!E31:E33="","",'세척 후'!E31:E33)</f>
        <v/>
      </c>
      <c r="F31" s="57" t="str">
        <f>IF('세척 후'!H31="","",'세척 후'!F31)</f>
        <v/>
      </c>
      <c r="G31" s="123" t="str">
        <f>IF('세척 후'!H31="","",IF('세척 후'!H31="불량","불량","적합"))</f>
        <v/>
      </c>
      <c r="H31" s="128"/>
    </row>
    <row r="32" spans="1:8" x14ac:dyDescent="0.3">
      <c r="A32" s="131"/>
      <c r="B32" s="57" t="str">
        <f>IF('세척 후'!D32="","",'세척 후'!B32)</f>
        <v/>
      </c>
      <c r="C32" s="123" t="str">
        <f>IF('세척 후'!D32="","",IF('세척 후'!D32="불량","불량","적합"))</f>
        <v/>
      </c>
      <c r="D32" s="129"/>
      <c r="E32" s="126"/>
      <c r="F32" s="57" t="str">
        <f>IF('세척 후'!H32="","",'세척 후'!F32)</f>
        <v/>
      </c>
      <c r="G32" s="123" t="str">
        <f>IF('세척 후'!H32="","",IF('세척 후'!H32="불량","불량","적합"))</f>
        <v/>
      </c>
      <c r="H32" s="128"/>
    </row>
    <row r="33" spans="1:8" x14ac:dyDescent="0.3">
      <c r="A33" s="132"/>
      <c r="B33" s="57" t="str">
        <f>IF('세척 후'!D33="","",'세척 후'!B33)</f>
        <v/>
      </c>
      <c r="C33" s="123" t="str">
        <f>IF('세척 후'!D33="","",IF('세척 후'!D33="불량","불량","적합"))</f>
        <v/>
      </c>
      <c r="D33" s="129"/>
      <c r="E33" s="127"/>
      <c r="F33" s="57" t="str">
        <f>IF('세척 후'!H33="","",'세척 후'!F33)</f>
        <v/>
      </c>
      <c r="G33" s="123" t="str">
        <f>IF('세척 후'!H33="","",IF('세척 후'!H33="불량","불량","적합"))</f>
        <v/>
      </c>
      <c r="H33" s="128"/>
    </row>
    <row r="34" spans="1:8" x14ac:dyDescent="0.3">
      <c r="A34" s="130" t="str">
        <f>IF('세척 후'!A34:A36="","",'세척 후'!A34:A36)</f>
        <v/>
      </c>
      <c r="B34" s="57" t="str">
        <f>IF('세척 후'!D34="","",'세척 후'!B34)</f>
        <v/>
      </c>
      <c r="C34" s="123" t="str">
        <f>IF('세척 후'!D34="","",IF('세척 후'!D34="불량","불량","적합"))</f>
        <v/>
      </c>
      <c r="D34" s="129"/>
      <c r="E34" s="125" t="str">
        <f>IF('세척 후'!E34:E36="","",'세척 후'!E34:E36)</f>
        <v/>
      </c>
      <c r="F34" s="57" t="str">
        <f>IF('세척 후'!H34="","",'세척 후'!F34)</f>
        <v/>
      </c>
      <c r="G34" s="123" t="str">
        <f>IF('세척 후'!H34="","",IF('세척 후'!H34="불량","불량","적합"))</f>
        <v/>
      </c>
      <c r="H34" s="128"/>
    </row>
    <row r="35" spans="1:8" x14ac:dyDescent="0.3">
      <c r="A35" s="131"/>
      <c r="B35" s="57" t="str">
        <f>IF('세척 후'!D35="","",'세척 후'!B35)</f>
        <v/>
      </c>
      <c r="C35" s="123" t="str">
        <f>IF('세척 후'!D35="","",IF('세척 후'!D35="불량","불량","적합"))</f>
        <v/>
      </c>
      <c r="D35" s="129"/>
      <c r="E35" s="126"/>
      <c r="F35" s="57" t="str">
        <f>IF('세척 후'!H35="","",'세척 후'!F35)</f>
        <v/>
      </c>
      <c r="G35" s="123" t="str">
        <f>IF('세척 후'!H35="","",IF('세척 후'!H35="불량","불량","적합"))</f>
        <v/>
      </c>
      <c r="H35" s="128"/>
    </row>
    <row r="36" spans="1:8" ht="17.25" customHeight="1" thickBot="1" x14ac:dyDescent="0.35">
      <c r="A36" s="133"/>
      <c r="B36" s="58" t="str">
        <f>IF('세척 후'!D36="","",'세척 후'!B36)</f>
        <v/>
      </c>
      <c r="C36" s="135" t="str">
        <f>IF('세척 후'!D36="","",IF('세척 후'!D36="불량","불량","적합"))</f>
        <v/>
      </c>
      <c r="D36" s="136"/>
      <c r="E36" s="134"/>
      <c r="F36" s="58" t="str">
        <f>IF('세척 후'!H36="","",'세척 후'!F36)</f>
        <v/>
      </c>
      <c r="G36" s="135" t="str">
        <f>IF('세척 후'!H36="","",IF('세척 후'!H36="불량","불량","적합"))</f>
        <v/>
      </c>
      <c r="H36" s="137"/>
    </row>
    <row r="37" spans="1:8" x14ac:dyDescent="0.3">
      <c r="A37" s="3" t="s">
        <v>91</v>
      </c>
    </row>
    <row r="39" spans="1:8" x14ac:dyDescent="0.3">
      <c r="A39" s="18" t="s">
        <v>92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109" t="s">
        <v>9</v>
      </c>
      <c r="B47" s="109"/>
      <c r="C47" s="109"/>
      <c r="D47" s="109"/>
      <c r="E47" s="109"/>
      <c r="F47" s="109"/>
      <c r="G47" s="109"/>
      <c r="H47" s="109"/>
    </row>
    <row r="48" spans="1:8" ht="17.25" x14ac:dyDescent="0.3">
      <c r="A48" s="110" t="s">
        <v>10</v>
      </c>
      <c r="B48" s="110"/>
      <c r="C48" s="110"/>
      <c r="D48" s="110"/>
      <c r="E48" s="110"/>
      <c r="F48" s="110"/>
      <c r="G48" s="110"/>
      <c r="H48" s="110"/>
    </row>
  </sheetData>
  <mergeCells count="88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C7:C36 D7">
    <cfRule type="containsText" dxfId="161" priority="2" operator="containsText" text="불량">
      <formula>NOT(ISERROR(SEARCH("불량",C7)))</formula>
    </cfRule>
  </conditionalFormatting>
  <conditionalFormatting sqref="G7:G36">
    <cfRule type="containsText" dxfId="160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10" sqref="A10:B1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93" t="s">
        <v>11</v>
      </c>
      <c r="G3" s="114" t="str">
        <f>'환경 66주(환우 22주)'!G3:H3</f>
        <v>18-3027</v>
      </c>
      <c r="H3" s="115"/>
    </row>
    <row r="4" spans="1:8" x14ac:dyDescent="0.3">
      <c r="A4" s="4" t="s">
        <v>4</v>
      </c>
      <c r="B4" s="93" t="str">
        <f>'환경 66주(환우 22주)'!B4</f>
        <v>보은농장</v>
      </c>
      <c r="C4" s="4" t="s">
        <v>14</v>
      </c>
      <c r="D4" s="194">
        <f>'환경 66주(환우 22주)'!D4:E4</f>
        <v>43465</v>
      </c>
      <c r="E4" s="194"/>
      <c r="F4" s="4" t="s">
        <v>161</v>
      </c>
      <c r="G4" s="194">
        <f>'환경 66주(환우 22주)'!G4:H4</f>
        <v>43473</v>
      </c>
      <c r="H4" s="194"/>
    </row>
    <row r="5" spans="1:8" x14ac:dyDescent="0.3">
      <c r="A5" s="4" t="s">
        <v>53</v>
      </c>
      <c r="B5" s="93">
        <f>'환경 66주(환우 22주)'!B5</f>
        <v>7375</v>
      </c>
      <c r="C5" s="4" t="s">
        <v>54</v>
      </c>
      <c r="D5" s="117" t="str">
        <f>'환경 66주(환우 22주)'!D5:E5</f>
        <v>70주령</v>
      </c>
      <c r="E5" s="117"/>
      <c r="F5" s="4" t="s">
        <v>18</v>
      </c>
      <c r="G5" s="117" t="str">
        <f>'환경 66주(환우 22주)'!G5:H5</f>
        <v>정찬근</v>
      </c>
      <c r="H5" s="117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92">
        <f>'환경 66주(환우 22주)'!A8:B9</f>
        <v>120</v>
      </c>
      <c r="B8" s="175"/>
      <c r="C8" s="178" t="str">
        <f>IF('환경 66주(환우 22주)'!D8="","",IF('환경 66주(환우 22주)'!D8="불량","부적합",IF('환경 66주(환우 22주)'!D8="주의","주의","적합")))</f>
        <v>적합</v>
      </c>
      <c r="D8" s="179"/>
      <c r="E8" s="182">
        <f>IF('환경 66주(환우 22주)'!E8:E9="","",'환경 66주(환우 22주)'!E8:E9)</f>
        <v>130</v>
      </c>
      <c r="F8" s="175"/>
      <c r="G8" s="178" t="str">
        <f>IF('환경 66주(환우 22주)'!H8="","",IF('환경 66주(환우 22주)'!H8="불량","부적합",IF('환경 66주(환우 22주)'!H8="주의","주의","적합")))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66주(환우 22주)'!D9="불량","부적합",IF('환경 66주(환우 22주)'!D9="주의","주의","적합"))</f>
        <v>적합</v>
      </c>
      <c r="D9" s="181"/>
      <c r="E9" s="183"/>
      <c r="F9" s="177"/>
      <c r="G9" s="180" t="str">
        <f>IF('환경 66주(환우 22주)'!H9="불량","부적합",IF('환경 66주(환우 22주)'!H9="주의","주의","적합"))</f>
        <v>적합</v>
      </c>
      <c r="H9" s="185"/>
    </row>
    <row r="10" spans="1:8" ht="18.75" customHeight="1" x14ac:dyDescent="0.3">
      <c r="A10" s="174">
        <f>IF('환경 66주(환우 22주)'!A10:A11="","",'환경 66주(환우 22주)'!A10:A11)</f>
        <v>140</v>
      </c>
      <c r="B10" s="175"/>
      <c r="C10" s="178" t="str">
        <f>IF('환경 66주(환우 22주)'!D10="","",IF('환경 66주(환우 22주)'!D10="불량","부적합",IF('환경 66주(환우 22주)'!D10="주의","주의","적합")))</f>
        <v>적합</v>
      </c>
      <c r="D10" s="179"/>
      <c r="E10" s="182">
        <f>IF('환경 66주(환우 22주)'!E10:E11="","",'환경 66주(환우 22주)'!E10:E11)</f>
        <v>150</v>
      </c>
      <c r="F10" s="175"/>
      <c r="G10" s="178" t="str">
        <f>IF('환경 66주(환우 22주)'!H10="","",IF('환경 66주(환우 22주)'!H10="불량","부적합",IF('환경 66주(환우 22주)'!H10="주의","주의","적합")))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66주(환우 22주)'!D11="불량","부적합",IF('환경 66주(환우 22주)'!D11="주의","주의","적합"))</f>
        <v>적합</v>
      </c>
      <c r="D11" s="181"/>
      <c r="E11" s="183"/>
      <c r="F11" s="177"/>
      <c r="G11" s="180" t="str">
        <f>IF('환경 66주(환우 22주)'!H11="불량","부적합",IF('환경 66주(환우 22주)'!H11="주의","주의","적합"))</f>
        <v>적합</v>
      </c>
      <c r="H11" s="185"/>
    </row>
    <row r="12" spans="1:8" ht="18.75" customHeight="1" x14ac:dyDescent="0.3">
      <c r="A12" s="174">
        <f>IF('환경 66주(환우 22주)'!A12:A13="","",'환경 66주(환우 22주)'!A12:A13)</f>
        <v>210</v>
      </c>
      <c r="B12" s="175"/>
      <c r="C12" s="178" t="str">
        <f>IF('환경 66주(환우 22주)'!D12="","",IF('환경 66주(환우 22주)'!D12="불량","부적합",IF('환경 66주(환우 22주)'!D12="주의","주의","적합")))</f>
        <v>적합</v>
      </c>
      <c r="D12" s="179"/>
      <c r="E12" s="182">
        <f>IF('환경 66주(환우 22주)'!E12:E13="","",'환경 66주(환우 22주)'!E12:E13)</f>
        <v>220</v>
      </c>
      <c r="F12" s="175"/>
      <c r="G12" s="178" t="str">
        <f>IF('환경 66주(환우 22주)'!H12="","",IF('환경 66주(환우 22주)'!H12="불량","부적합",IF('환경 66주(환우 22주)'!H12="주의","주의","적합")))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66주(환우 22주)'!D13="불량","부적합",IF('환경 66주(환우 22주)'!D13="주의","주의","적합"))</f>
        <v>적합</v>
      </c>
      <c r="D13" s="181"/>
      <c r="E13" s="183"/>
      <c r="F13" s="177"/>
      <c r="G13" s="180" t="str">
        <f>IF('환경 66주(환우 22주)'!H13="불량","부적합",IF('환경 66주(환우 22주)'!H13="주의","주의","적합"))</f>
        <v>적합</v>
      </c>
      <c r="H13" s="185"/>
    </row>
    <row r="14" spans="1:8" ht="18.75" customHeight="1" x14ac:dyDescent="0.3">
      <c r="A14" s="174">
        <f>IF('환경 66주(환우 22주)'!A14:A15="","",'환경 66주(환우 22주)'!A14:A15)</f>
        <v>230</v>
      </c>
      <c r="B14" s="175"/>
      <c r="C14" s="178" t="str">
        <f>IF('환경 66주(환우 22주)'!D14="","",IF('환경 66주(환우 22주)'!D14="불량","부적합",IF('환경 66주(환우 22주)'!D14="주의","주의","적합")))</f>
        <v>적합</v>
      </c>
      <c r="D14" s="179"/>
      <c r="E14" s="182">
        <f>IF('환경 66주(환우 22주)'!E14:E15="","",'환경 66주(환우 22주)'!E14:E15)</f>
        <v>240</v>
      </c>
      <c r="F14" s="175"/>
      <c r="G14" s="178" t="str">
        <f>IF('환경 66주(환우 22주)'!H14="","",IF('환경 66주(환우 22주)'!H14="불량","부적합",IF('환경 66주(환우 22주)'!H14="주의","주의","적합")))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66주(환우 22주)'!D15="불량","부적합",IF('환경 66주(환우 22주)'!D15="주의","주의","적합"))</f>
        <v>적합</v>
      </c>
      <c r="D15" s="181"/>
      <c r="E15" s="183"/>
      <c r="F15" s="177"/>
      <c r="G15" s="180" t="str">
        <f>IF('환경 66주(환우 22주)'!H15="불량","부적합",IF('환경 66주(환우 22주)'!H15="주의","주의","적합"))</f>
        <v>적합</v>
      </c>
      <c r="H15" s="185"/>
    </row>
    <row r="16" spans="1:8" ht="18.75" customHeight="1" x14ac:dyDescent="0.3">
      <c r="A16" s="174">
        <f>IF('환경 66주(환우 22주)'!A16:A17="","",'환경 66주(환우 22주)'!A16:A17)</f>
        <v>250</v>
      </c>
      <c r="B16" s="175"/>
      <c r="C16" s="178" t="str">
        <f>IF('환경 66주(환우 22주)'!D16="","",IF('환경 66주(환우 22주)'!D16="불량","부적합",IF('환경 66주(환우 22주)'!D16="주의","주의","적합")))</f>
        <v>적합</v>
      </c>
      <c r="D16" s="179"/>
      <c r="E16" s="182" t="str">
        <f>IF('환경 66주(환우 22주)'!E16:E17="","",'환경 66주(환우 22주)'!E16:E17)</f>
        <v/>
      </c>
      <c r="F16" s="175"/>
      <c r="G16" s="178" t="str">
        <f>IF('환경 66주(환우 22주)'!H16="","",IF('환경 66주(환우 22주)'!H16="불량","부적합",IF('환경 66주(환우 22주)'!H16="주의","주의","적합")))</f>
        <v/>
      </c>
      <c r="H16" s="184"/>
    </row>
    <row r="17" spans="1:8" ht="18.75" customHeight="1" x14ac:dyDescent="0.3">
      <c r="A17" s="176"/>
      <c r="B17" s="177"/>
      <c r="C17" s="180" t="str">
        <f>IF('환경 66주(환우 22주)'!D17="불량","부적합",IF('환경 66주(환우 22주)'!D17="주의","주의","적합"))</f>
        <v>적합</v>
      </c>
      <c r="D17" s="181"/>
      <c r="E17" s="183"/>
      <c r="F17" s="177"/>
      <c r="G17" s="180" t="str">
        <f>IF('환경 66주(환우 22주)'!H17="불량","부적합",IF('환경 66주(환우 22주)'!H17="주의","주의","적합"))</f>
        <v>적합</v>
      </c>
      <c r="H17" s="185"/>
    </row>
    <row r="18" spans="1:8" ht="18.75" customHeight="1" x14ac:dyDescent="0.3">
      <c r="A18" s="174" t="str">
        <f>IF('환경 66주(환우 22주)'!A18:A19="","",'환경 66주(환우 22주)'!A18:A19)</f>
        <v/>
      </c>
      <c r="B18" s="175"/>
      <c r="C18" s="178" t="str">
        <f>IF('환경 66주(환우 22주)'!D18="","",IF('환경 66주(환우 22주)'!D18="불량","부적합",IF('환경 66주(환우 22주)'!D18="주의","주의","적합")))</f>
        <v/>
      </c>
      <c r="D18" s="179"/>
      <c r="E18" s="182" t="str">
        <f>IF('환경 66주(환우 22주)'!E18:E19="","",'환경 66주(환우 22주)'!E18:E19)</f>
        <v/>
      </c>
      <c r="F18" s="175"/>
      <c r="G18" s="178" t="str">
        <f>IF('환경 66주(환우 22주)'!H18="","",IF('환경 66주(환우 22주)'!H18="불량","부적합",IF('환경 66주(환우 22주)'!H18="주의","주의","적합")))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66주(환우 22주)'!D19="불량","부적합",IF('환경 66주(환우 22주)'!D19="주의","주의","적합"))</f>
        <v>적합</v>
      </c>
      <c r="D19" s="181"/>
      <c r="E19" s="183"/>
      <c r="F19" s="177"/>
      <c r="G19" s="180" t="str">
        <f>IF('환경 66주(환우 22주)'!H19="불량","부적합",IF('환경 66주(환우 22주)'!H19="주의","주의","적합"))</f>
        <v>적합</v>
      </c>
      <c r="H19" s="185"/>
    </row>
    <row r="20" spans="1:8" ht="18.75" customHeight="1" x14ac:dyDescent="0.3">
      <c r="A20" s="174" t="str">
        <f>IF('환경 66주(환우 22주)'!A20:A21="","",'환경 66주(환우 22주)'!A20:A21)</f>
        <v/>
      </c>
      <c r="B20" s="175"/>
      <c r="C20" s="178" t="str">
        <f>IF('환경 66주(환우 22주)'!D20="","",IF('환경 66주(환우 22주)'!D20="불량","부적합",IF('환경 66주(환우 22주)'!D20="주의","주의","적합")))</f>
        <v/>
      </c>
      <c r="D20" s="179"/>
      <c r="E20" s="182" t="str">
        <f>IF('환경 66주(환우 22주)'!E20:E21="","",'환경 66주(환우 22주)'!E20:E21)</f>
        <v/>
      </c>
      <c r="F20" s="175"/>
      <c r="G20" s="178" t="str">
        <f>IF('환경 66주(환우 22주)'!H20="","",IF('환경 66주(환우 22주)'!H20="불량","부적합",IF('환경 66주(환우 22주)'!H20="주의","주의","적합")))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66주(환우 22주)'!D21="불량","부적합",IF('환경 66주(환우 22주)'!D21="주의","주의","적합"))</f>
        <v>적합</v>
      </c>
      <c r="D21" s="181"/>
      <c r="E21" s="183"/>
      <c r="F21" s="177"/>
      <c r="G21" s="180" t="str">
        <f>IF('환경 66주(환우 22주)'!H21="불량","부적합",IF('환경 66주(환우 22주)'!H21="주의","주의","적합"))</f>
        <v>적합</v>
      </c>
      <c r="H21" s="185"/>
    </row>
    <row r="22" spans="1:8" ht="18.75" customHeight="1" x14ac:dyDescent="0.3">
      <c r="A22" s="174" t="str">
        <f>IF('환경 66주(환우 22주)'!A22:A23="","",'환경 66주(환우 22주)'!A22:A23)</f>
        <v/>
      </c>
      <c r="B22" s="175"/>
      <c r="C22" s="178" t="str">
        <f>IF('환경 66주(환우 22주)'!D22="","",IF('환경 66주(환우 22주)'!D22="불량","부적합",IF('환경 66주(환우 22주)'!D22="주의","주의","적합")))</f>
        <v/>
      </c>
      <c r="D22" s="179"/>
      <c r="E22" s="182" t="str">
        <f>IF('환경 66주(환우 22주)'!E22:E23="","",'환경 66주(환우 22주)'!E22:E23)</f>
        <v/>
      </c>
      <c r="F22" s="175"/>
      <c r="G22" s="178" t="str">
        <f>IF('환경 66주(환우 22주)'!H22="","",IF('환경 66주(환우 22주)'!H22="불량","부적합",IF('환경 66주(환우 22주)'!H22="주의","주의","적합")))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66주(환우 22주)'!D23="불량","부적합",IF('환경 66주(환우 22주)'!D23="주의","주의","적합"))</f>
        <v>적합</v>
      </c>
      <c r="D23" s="181"/>
      <c r="E23" s="183"/>
      <c r="F23" s="177"/>
      <c r="G23" s="180" t="str">
        <f>IF('환경 66주(환우 22주)'!H23="불량","부적합",IF('환경 66주(환우 22주)'!H23="주의","주의","적합"))</f>
        <v>적합</v>
      </c>
      <c r="H23" s="185"/>
    </row>
    <row r="24" spans="1:8" ht="18.75" customHeight="1" x14ac:dyDescent="0.3">
      <c r="A24" s="174" t="str">
        <f>IF('환경 66주(환우 22주)'!A24:A25="","",'환경 66주(환우 22주)'!A24:A25)</f>
        <v/>
      </c>
      <c r="B24" s="175"/>
      <c r="C24" s="178" t="str">
        <f>IF('환경 66주(환우 22주)'!D24="","",IF('환경 66주(환우 22주)'!D24="불량","부적합",IF('환경 66주(환우 22주)'!D24="주의","주의","적합")))</f>
        <v/>
      </c>
      <c r="D24" s="179"/>
      <c r="E24" s="182" t="str">
        <f>IF('환경 66주(환우 22주)'!E24:E25="","",'환경 66주(환우 22주)'!E24:E25)</f>
        <v/>
      </c>
      <c r="F24" s="175"/>
      <c r="G24" s="178" t="str">
        <f>IF('환경 66주(환우 22주)'!H24="","",IF('환경 66주(환우 22주)'!H24="불량","부적합",IF('환경 66주(환우 22주)'!H24="주의","주의","적합")))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66주(환우 22주)'!D25="불량","부적합",IF('환경 66주(환우 22주)'!D25="주의","주의","적합"))</f>
        <v>적합</v>
      </c>
      <c r="D25" s="181"/>
      <c r="E25" s="183"/>
      <c r="F25" s="177"/>
      <c r="G25" s="180" t="str">
        <f>IF('환경 66주(환우 22주)'!H25="불량","부적합",IF('환경 66주(환우 22주)'!H25="주의","주의","적합"))</f>
        <v>적합</v>
      </c>
      <c r="H25" s="185"/>
    </row>
    <row r="26" spans="1:8" ht="18.75" customHeight="1" x14ac:dyDescent="0.3">
      <c r="A26" s="174" t="str">
        <f>IF('환경 66주(환우 22주)'!A26:A27="","",'환경 66주(환우 22주)'!A26:A27)</f>
        <v/>
      </c>
      <c r="B26" s="175"/>
      <c r="C26" s="178" t="str">
        <f>IF('환경 66주(환우 22주)'!D26="","",IF('환경 66주(환우 22주)'!D26="불량","부적합",IF('환경 66주(환우 22주)'!D26="주의","주의","적합")))</f>
        <v/>
      </c>
      <c r="D26" s="179"/>
      <c r="E26" s="182" t="str">
        <f>IF('환경 66주(환우 22주)'!E26:E27="","",'환경 66주(환우 22주)'!E26:E27)</f>
        <v/>
      </c>
      <c r="F26" s="175"/>
      <c r="G26" s="178" t="str">
        <f>IF('환경 66주(환우 22주)'!H26="","",IF('환경 66주(환우 22주)'!H26="불량","부적합",IF('환경 66주(환우 22주)'!H26="주의","주의","적합")))</f>
        <v/>
      </c>
      <c r="H26" s="184"/>
    </row>
    <row r="27" spans="1:8" ht="18.75" customHeight="1" thickBot="1" x14ac:dyDescent="0.35">
      <c r="A27" s="186"/>
      <c r="B27" s="187"/>
      <c r="C27" s="188" t="str">
        <f>IF('환경 66주(환우 22주)'!D27="불량","부적합",IF('환경 66주(환우 22주)'!D27="주의","주의","적합"))</f>
        <v>적합</v>
      </c>
      <c r="D27" s="189"/>
      <c r="E27" s="190"/>
      <c r="F27" s="187"/>
      <c r="G27" s="188" t="str">
        <f>IF('환경 66주(환우 22주)'!H27="불량","부적합",IF('환경 66주(환우 22주)'!H27="주의","주의","적합"))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32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66주(환우 22주)'!A36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42" priority="2" operator="containsText" text="부적합">
      <formula>NOT(ISERROR(SEARCH("부적합",C8)))</formula>
    </cfRule>
  </conditionalFormatting>
  <conditionalFormatting sqref="C8 E8 C10:E27 G8 G10:H27">
    <cfRule type="containsText" dxfId="4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I12" sqref="I12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97" t="s">
        <v>11</v>
      </c>
      <c r="G3" s="114" t="s">
        <v>162</v>
      </c>
      <c r="H3" s="115"/>
    </row>
    <row r="4" spans="1:8" x14ac:dyDescent="0.3">
      <c r="A4" s="4" t="s">
        <v>4</v>
      </c>
      <c r="B4" s="96" t="s">
        <v>71</v>
      </c>
      <c r="C4" s="4" t="s">
        <v>14</v>
      </c>
      <c r="D4" s="193">
        <v>43507</v>
      </c>
      <c r="E4" s="193"/>
      <c r="F4" s="4" t="s">
        <v>161</v>
      </c>
      <c r="G4" s="193">
        <v>43510</v>
      </c>
      <c r="H4" s="193"/>
    </row>
    <row r="5" spans="1:8" x14ac:dyDescent="0.3">
      <c r="A5" s="4" t="s">
        <v>53</v>
      </c>
      <c r="B5" s="96">
        <v>7375</v>
      </c>
      <c r="C5" s="4" t="s">
        <v>54</v>
      </c>
      <c r="D5" s="139" t="s">
        <v>164</v>
      </c>
      <c r="E5" s="140"/>
      <c r="F5" s="95" t="s">
        <v>18</v>
      </c>
      <c r="G5" s="103" t="s">
        <v>149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98" t="s">
        <v>23</v>
      </c>
      <c r="D7" s="55" t="s">
        <v>3</v>
      </c>
      <c r="E7" s="143" t="s">
        <v>106</v>
      </c>
      <c r="F7" s="142"/>
      <c r="G7" s="98" t="s">
        <v>23</v>
      </c>
      <c r="H7" s="7" t="s">
        <v>3</v>
      </c>
    </row>
    <row r="8" spans="1:8" ht="18.75" customHeight="1" x14ac:dyDescent="0.3">
      <c r="A8" s="144">
        <v>120</v>
      </c>
      <c r="B8" s="145"/>
      <c r="C8" s="148" t="s">
        <v>159</v>
      </c>
      <c r="D8" s="150" t="str">
        <f>IF(C8="","",IF(C8="음성","양호",IF(ISERROR(FIND(".",C8)),"불량","주의")))</f>
        <v>양호</v>
      </c>
      <c r="E8" s="152">
        <v>130</v>
      </c>
      <c r="F8" s="145"/>
      <c r="G8" s="148" t="s">
        <v>160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49"/>
      <c r="H9" s="157"/>
    </row>
    <row r="10" spans="1:8" ht="18.75" customHeight="1" x14ac:dyDescent="0.3">
      <c r="A10" s="144">
        <v>140</v>
      </c>
      <c r="B10" s="145"/>
      <c r="C10" s="148" t="s">
        <v>159</v>
      </c>
      <c r="D10" s="150" t="str">
        <f t="shared" ref="D10" si="0">IF(C10="","",IF(C10="음성","양호",IF(ISERROR(FIND(".",C10)),"불량","주의")))</f>
        <v>양호</v>
      </c>
      <c r="E10" s="152">
        <v>150</v>
      </c>
      <c r="F10" s="145"/>
      <c r="G10" s="148" t="s">
        <v>160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49"/>
      <c r="H11" s="157"/>
    </row>
    <row r="12" spans="1:8" ht="18.75" customHeight="1" x14ac:dyDescent="0.3">
      <c r="A12" s="144">
        <v>210</v>
      </c>
      <c r="B12" s="145"/>
      <c r="C12" s="148" t="s">
        <v>159</v>
      </c>
      <c r="D12" s="150" t="str">
        <f t="shared" ref="D12" si="2">IF(C12="","",IF(C12="음성","양호",IF(ISERROR(FIND(".",C12)),"불량","주의")))</f>
        <v>양호</v>
      </c>
      <c r="E12" s="152">
        <v>220</v>
      </c>
      <c r="F12" s="145"/>
      <c r="G12" s="148" t="s">
        <v>159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/>
      <c r="C13" s="149"/>
      <c r="D13" s="151"/>
      <c r="E13" s="153"/>
      <c r="F13" s="147"/>
      <c r="G13" s="149"/>
      <c r="H13" s="157"/>
    </row>
    <row r="14" spans="1:8" ht="18.75" customHeight="1" x14ac:dyDescent="0.3">
      <c r="A14" s="144">
        <v>230</v>
      </c>
      <c r="B14" s="145"/>
      <c r="C14" s="148" t="s">
        <v>159</v>
      </c>
      <c r="D14" s="150" t="str">
        <f t="shared" ref="D14" si="4">IF(C14="","",IF(C14="음성","양호",IF(ISERROR(FIND(".",C14)),"불량","주의")))</f>
        <v>양호</v>
      </c>
      <c r="E14" s="152">
        <v>240</v>
      </c>
      <c r="F14" s="145"/>
      <c r="G14" s="148" t="s">
        <v>160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/>
      <c r="C15" s="149"/>
      <c r="D15" s="151"/>
      <c r="E15" s="153"/>
      <c r="F15" s="147"/>
      <c r="G15" s="149"/>
      <c r="H15" s="157"/>
    </row>
    <row r="16" spans="1:8" ht="18.75" customHeight="1" x14ac:dyDescent="0.3">
      <c r="A16" s="144">
        <v>250</v>
      </c>
      <c r="B16" s="145"/>
      <c r="C16" s="148" t="s">
        <v>159</v>
      </c>
      <c r="D16" s="150" t="str">
        <f t="shared" ref="D16" si="6">IF(C16="","",IF(C16="음성","양호",IF(ISERROR(FIND(".",C16)),"불량","주의")))</f>
        <v>양호</v>
      </c>
      <c r="E16" s="152"/>
      <c r="F16" s="145"/>
      <c r="G16" s="154"/>
      <c r="H16" s="156" t="str">
        <f t="shared" ref="H16" si="7">IF(G16="","",IF(G16="음성","양호",IF(ISERROR(FIND(".",G16)),"불량","주의")))</f>
        <v/>
      </c>
    </row>
    <row r="17" spans="1:8" ht="18.75" customHeight="1" x14ac:dyDescent="0.3">
      <c r="A17" s="146"/>
      <c r="B17" s="147"/>
      <c r="C17" s="149"/>
      <c r="D17" s="151"/>
      <c r="E17" s="153"/>
      <c r="F17" s="147"/>
      <c r="G17" s="155"/>
      <c r="H17" s="157"/>
    </row>
    <row r="18" spans="1:8" ht="18.75" customHeight="1" x14ac:dyDescent="0.3">
      <c r="A18" s="144"/>
      <c r="B18" s="145"/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/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/>
      <c r="D26" s="150" t="str">
        <f t="shared" ref="D26" si="15">IF(C26="","",IF(C26="음성","양호",IF(ISERROR(FIND(".",C26)),"불량","주의")))</f>
        <v/>
      </c>
      <c r="E26" s="166"/>
      <c r="F26" s="160" t="s">
        <v>51</v>
      </c>
      <c r="G26" s="168"/>
      <c r="H26" s="156" t="str">
        <f t="shared" ref="H26" si="16">IF(G26="","",IF(G26="음성","양호",IF(ISERROR(FIND(".",G26)),"불량","주의")))</f>
        <v/>
      </c>
    </row>
    <row r="27" spans="1:8" ht="18.75" customHeight="1" thickBot="1" x14ac:dyDescent="0.35">
      <c r="A27" s="161"/>
      <c r="B27" s="162" t="s">
        <v>110</v>
      </c>
      <c r="C27" s="164"/>
      <c r="D27" s="165"/>
      <c r="E27" s="167"/>
      <c r="F27" s="162" t="s">
        <v>110</v>
      </c>
      <c r="G27" s="169"/>
      <c r="H27" s="158"/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8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163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40" priority="3" operator="containsText" text="불량">
      <formula>NOT(ISERROR(SEARCH("불량",D8)))</formula>
    </cfRule>
  </conditionalFormatting>
  <conditionalFormatting sqref="C8 C10:C27 G8 G10:G27">
    <cfRule type="containsText" dxfId="39" priority="2" operator="containsText" text="양성">
      <formula>NOT(ISERROR(SEARCH("양성",C8)))</formula>
    </cfRule>
  </conditionalFormatting>
  <conditionalFormatting sqref="D8 D22 D10 D14 D18 D12 D16 D20 D24 D26 H8 H10:H27">
    <cfRule type="containsText" dxfId="38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10" sqref="A10:B1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97" t="s">
        <v>11</v>
      </c>
      <c r="G3" s="114" t="str">
        <f>'환경 72주(환우 28주)'!G3:H3</f>
        <v>19-0346</v>
      </c>
      <c r="H3" s="115"/>
    </row>
    <row r="4" spans="1:8" x14ac:dyDescent="0.3">
      <c r="A4" s="4" t="s">
        <v>4</v>
      </c>
      <c r="B4" s="97" t="str">
        <f>'환경 66주(환우 22주)'!B4</f>
        <v>보은농장</v>
      </c>
      <c r="C4" s="4" t="s">
        <v>14</v>
      </c>
      <c r="D4" s="194">
        <f>'환경 72주(환우 28주)'!D4:E4</f>
        <v>43507</v>
      </c>
      <c r="E4" s="194"/>
      <c r="F4" s="4" t="s">
        <v>161</v>
      </c>
      <c r="G4" s="194">
        <f>'환경 72주(환우 28주)'!G4:H4</f>
        <v>43510</v>
      </c>
      <c r="H4" s="194"/>
    </row>
    <row r="5" spans="1:8" x14ac:dyDescent="0.3">
      <c r="A5" s="4" t="s">
        <v>53</v>
      </c>
      <c r="B5" s="97">
        <f>'환경 66주(환우 22주)'!B5</f>
        <v>7375</v>
      </c>
      <c r="C5" s="4" t="s">
        <v>54</v>
      </c>
      <c r="D5" s="117" t="str">
        <f>'환경 72주(환우 28주)'!D5:E5</f>
        <v>72주령</v>
      </c>
      <c r="E5" s="117"/>
      <c r="F5" s="4" t="s">
        <v>18</v>
      </c>
      <c r="G5" s="117" t="str">
        <f>'환경 66주(환우 22주)'!G5:H5</f>
        <v>정찬근</v>
      </c>
      <c r="H5" s="117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92">
        <f>'환경 66주(환우 22주)'!A8:B9</f>
        <v>120</v>
      </c>
      <c r="B8" s="175"/>
      <c r="C8" s="178" t="str">
        <f>IF('환경 66주(환우 22주)'!D8="","",IF('환경 66주(환우 22주)'!D8="불량","부적합",IF('환경 66주(환우 22주)'!D8="주의","주의","적합")))</f>
        <v>적합</v>
      </c>
      <c r="D8" s="179"/>
      <c r="E8" s="182">
        <f>IF('환경 66주(환우 22주)'!E8:E9="","",'환경 66주(환우 22주)'!E8:E9)</f>
        <v>130</v>
      </c>
      <c r="F8" s="175"/>
      <c r="G8" s="178" t="str">
        <f>IF('환경 66주(환우 22주)'!H8="","",IF('환경 66주(환우 22주)'!H8="불량","부적합",IF('환경 66주(환우 22주)'!H8="주의","주의","적합")))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66주(환우 22주)'!D9="불량","부적합",IF('환경 66주(환우 22주)'!D9="주의","주의","적합"))</f>
        <v>적합</v>
      </c>
      <c r="D9" s="181"/>
      <c r="E9" s="183"/>
      <c r="F9" s="177"/>
      <c r="G9" s="180" t="str">
        <f>IF('환경 66주(환우 22주)'!H9="불량","부적합",IF('환경 66주(환우 22주)'!H9="주의","주의","적합"))</f>
        <v>적합</v>
      </c>
      <c r="H9" s="185"/>
    </row>
    <row r="10" spans="1:8" ht="18.75" customHeight="1" x14ac:dyDescent="0.3">
      <c r="A10" s="174">
        <f>IF('환경 66주(환우 22주)'!A10:A11="","",'환경 66주(환우 22주)'!A10:A11)</f>
        <v>140</v>
      </c>
      <c r="B10" s="175"/>
      <c r="C10" s="178" t="str">
        <f>IF('환경 66주(환우 22주)'!D10="","",IF('환경 66주(환우 22주)'!D10="불량","부적합",IF('환경 66주(환우 22주)'!D10="주의","주의","적합")))</f>
        <v>적합</v>
      </c>
      <c r="D10" s="179"/>
      <c r="E10" s="182">
        <f>IF('환경 66주(환우 22주)'!E10:E11="","",'환경 66주(환우 22주)'!E10:E11)</f>
        <v>150</v>
      </c>
      <c r="F10" s="175"/>
      <c r="G10" s="178" t="str">
        <f>IF('환경 66주(환우 22주)'!H10="","",IF('환경 66주(환우 22주)'!H10="불량","부적합",IF('환경 66주(환우 22주)'!H10="주의","주의","적합")))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66주(환우 22주)'!D11="불량","부적합",IF('환경 66주(환우 22주)'!D11="주의","주의","적합"))</f>
        <v>적합</v>
      </c>
      <c r="D11" s="181"/>
      <c r="E11" s="183"/>
      <c r="F11" s="177"/>
      <c r="G11" s="180" t="str">
        <f>IF('환경 66주(환우 22주)'!H11="불량","부적합",IF('환경 66주(환우 22주)'!H11="주의","주의","적합"))</f>
        <v>적합</v>
      </c>
      <c r="H11" s="185"/>
    </row>
    <row r="12" spans="1:8" ht="18.75" customHeight="1" x14ac:dyDescent="0.3">
      <c r="A12" s="174">
        <f>IF('환경 66주(환우 22주)'!A12:A13="","",'환경 66주(환우 22주)'!A12:A13)</f>
        <v>210</v>
      </c>
      <c r="B12" s="175"/>
      <c r="C12" s="178" t="str">
        <f>IF('환경 66주(환우 22주)'!D12="","",IF('환경 66주(환우 22주)'!D12="불량","부적합",IF('환경 66주(환우 22주)'!D12="주의","주의","적합")))</f>
        <v>적합</v>
      </c>
      <c r="D12" s="179"/>
      <c r="E12" s="182">
        <f>IF('환경 66주(환우 22주)'!E12:E13="","",'환경 66주(환우 22주)'!E12:E13)</f>
        <v>220</v>
      </c>
      <c r="F12" s="175"/>
      <c r="G12" s="178" t="str">
        <f>IF('환경 66주(환우 22주)'!H12="","",IF('환경 66주(환우 22주)'!H12="불량","부적합",IF('환경 66주(환우 22주)'!H12="주의","주의","적합")))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66주(환우 22주)'!D13="불량","부적합",IF('환경 66주(환우 22주)'!D13="주의","주의","적합"))</f>
        <v>적합</v>
      </c>
      <c r="D13" s="181"/>
      <c r="E13" s="183"/>
      <c r="F13" s="177"/>
      <c r="G13" s="180" t="str">
        <f>IF('환경 66주(환우 22주)'!H13="불량","부적합",IF('환경 66주(환우 22주)'!H13="주의","주의","적합"))</f>
        <v>적합</v>
      </c>
      <c r="H13" s="185"/>
    </row>
    <row r="14" spans="1:8" ht="18.75" customHeight="1" x14ac:dyDescent="0.3">
      <c r="A14" s="174">
        <f>IF('환경 66주(환우 22주)'!A14:A15="","",'환경 66주(환우 22주)'!A14:A15)</f>
        <v>230</v>
      </c>
      <c r="B14" s="175"/>
      <c r="C14" s="178" t="str">
        <f>IF('환경 66주(환우 22주)'!D14="","",IF('환경 66주(환우 22주)'!D14="불량","부적합",IF('환경 66주(환우 22주)'!D14="주의","주의","적합")))</f>
        <v>적합</v>
      </c>
      <c r="D14" s="179"/>
      <c r="E14" s="182">
        <f>IF('환경 66주(환우 22주)'!E14:E15="","",'환경 66주(환우 22주)'!E14:E15)</f>
        <v>240</v>
      </c>
      <c r="F14" s="175"/>
      <c r="G14" s="178" t="str">
        <f>IF('환경 66주(환우 22주)'!H14="","",IF('환경 66주(환우 22주)'!H14="불량","부적합",IF('환경 66주(환우 22주)'!H14="주의","주의","적합")))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66주(환우 22주)'!D15="불량","부적합",IF('환경 66주(환우 22주)'!D15="주의","주의","적합"))</f>
        <v>적합</v>
      </c>
      <c r="D15" s="181"/>
      <c r="E15" s="183"/>
      <c r="F15" s="177"/>
      <c r="G15" s="180" t="str">
        <f>IF('환경 66주(환우 22주)'!H15="불량","부적합",IF('환경 66주(환우 22주)'!H15="주의","주의","적합"))</f>
        <v>적합</v>
      </c>
      <c r="H15" s="185"/>
    </row>
    <row r="16" spans="1:8" ht="18.75" customHeight="1" x14ac:dyDescent="0.3">
      <c r="A16" s="174">
        <f>IF('환경 66주(환우 22주)'!A16:A17="","",'환경 66주(환우 22주)'!A16:A17)</f>
        <v>250</v>
      </c>
      <c r="B16" s="175"/>
      <c r="C16" s="178" t="str">
        <f>IF('환경 66주(환우 22주)'!D16="","",IF('환경 66주(환우 22주)'!D16="불량","부적합",IF('환경 66주(환우 22주)'!D16="주의","주의","적합")))</f>
        <v>적합</v>
      </c>
      <c r="D16" s="179"/>
      <c r="E16" s="182" t="str">
        <f>IF('환경 66주(환우 22주)'!E16:E17="","",'환경 66주(환우 22주)'!E16:E17)</f>
        <v/>
      </c>
      <c r="F16" s="175"/>
      <c r="G16" s="178" t="str">
        <f>IF('환경 66주(환우 22주)'!H16="","",IF('환경 66주(환우 22주)'!H16="불량","부적합",IF('환경 66주(환우 22주)'!H16="주의","주의","적합")))</f>
        <v/>
      </c>
      <c r="H16" s="184"/>
    </row>
    <row r="17" spans="1:8" ht="18.75" customHeight="1" x14ac:dyDescent="0.3">
      <c r="A17" s="176"/>
      <c r="B17" s="177"/>
      <c r="C17" s="180" t="str">
        <f>IF('환경 66주(환우 22주)'!D17="불량","부적합",IF('환경 66주(환우 22주)'!D17="주의","주의","적합"))</f>
        <v>적합</v>
      </c>
      <c r="D17" s="181"/>
      <c r="E17" s="183"/>
      <c r="F17" s="177"/>
      <c r="G17" s="180" t="str">
        <f>IF('환경 66주(환우 22주)'!H17="불량","부적합",IF('환경 66주(환우 22주)'!H17="주의","주의","적합"))</f>
        <v>적합</v>
      </c>
      <c r="H17" s="185"/>
    </row>
    <row r="18" spans="1:8" ht="18.75" customHeight="1" x14ac:dyDescent="0.3">
      <c r="A18" s="174" t="str">
        <f>IF('환경 66주(환우 22주)'!A18:A19="","",'환경 66주(환우 22주)'!A18:A19)</f>
        <v/>
      </c>
      <c r="B18" s="175"/>
      <c r="C18" s="178" t="str">
        <f>IF('환경 66주(환우 22주)'!D18="","",IF('환경 66주(환우 22주)'!D18="불량","부적합",IF('환경 66주(환우 22주)'!D18="주의","주의","적합")))</f>
        <v/>
      </c>
      <c r="D18" s="179"/>
      <c r="E18" s="182" t="str">
        <f>IF('환경 66주(환우 22주)'!E18:E19="","",'환경 66주(환우 22주)'!E18:E19)</f>
        <v/>
      </c>
      <c r="F18" s="175"/>
      <c r="G18" s="178" t="str">
        <f>IF('환경 66주(환우 22주)'!H18="","",IF('환경 66주(환우 22주)'!H18="불량","부적합",IF('환경 66주(환우 22주)'!H18="주의","주의","적합")))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66주(환우 22주)'!D19="불량","부적합",IF('환경 66주(환우 22주)'!D19="주의","주의","적합"))</f>
        <v>적합</v>
      </c>
      <c r="D19" s="181"/>
      <c r="E19" s="183"/>
      <c r="F19" s="177"/>
      <c r="G19" s="180" t="str">
        <f>IF('환경 66주(환우 22주)'!H19="불량","부적합",IF('환경 66주(환우 22주)'!H19="주의","주의","적합"))</f>
        <v>적합</v>
      </c>
      <c r="H19" s="185"/>
    </row>
    <row r="20" spans="1:8" ht="18.75" customHeight="1" x14ac:dyDescent="0.3">
      <c r="A20" s="174" t="str">
        <f>IF('환경 66주(환우 22주)'!A20:A21="","",'환경 66주(환우 22주)'!A20:A21)</f>
        <v/>
      </c>
      <c r="B20" s="175"/>
      <c r="C20" s="178" t="str">
        <f>IF('환경 66주(환우 22주)'!D20="","",IF('환경 66주(환우 22주)'!D20="불량","부적합",IF('환경 66주(환우 22주)'!D20="주의","주의","적합")))</f>
        <v/>
      </c>
      <c r="D20" s="179"/>
      <c r="E20" s="182" t="str">
        <f>IF('환경 66주(환우 22주)'!E20:E21="","",'환경 66주(환우 22주)'!E20:E21)</f>
        <v/>
      </c>
      <c r="F20" s="175"/>
      <c r="G20" s="178" t="str">
        <f>IF('환경 66주(환우 22주)'!H20="","",IF('환경 66주(환우 22주)'!H20="불량","부적합",IF('환경 66주(환우 22주)'!H20="주의","주의","적합")))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66주(환우 22주)'!D21="불량","부적합",IF('환경 66주(환우 22주)'!D21="주의","주의","적합"))</f>
        <v>적합</v>
      </c>
      <c r="D21" s="181"/>
      <c r="E21" s="183"/>
      <c r="F21" s="177"/>
      <c r="G21" s="180" t="str">
        <f>IF('환경 66주(환우 22주)'!H21="불량","부적합",IF('환경 66주(환우 22주)'!H21="주의","주의","적합"))</f>
        <v>적합</v>
      </c>
      <c r="H21" s="185"/>
    </row>
    <row r="22" spans="1:8" ht="18.75" customHeight="1" x14ac:dyDescent="0.3">
      <c r="A22" s="174" t="str">
        <f>IF('환경 66주(환우 22주)'!A22:A23="","",'환경 66주(환우 22주)'!A22:A23)</f>
        <v/>
      </c>
      <c r="B22" s="175"/>
      <c r="C22" s="178" t="str">
        <f>IF('환경 66주(환우 22주)'!D22="","",IF('환경 66주(환우 22주)'!D22="불량","부적합",IF('환경 66주(환우 22주)'!D22="주의","주의","적합")))</f>
        <v/>
      </c>
      <c r="D22" s="179"/>
      <c r="E22" s="182" t="str">
        <f>IF('환경 66주(환우 22주)'!E22:E23="","",'환경 66주(환우 22주)'!E22:E23)</f>
        <v/>
      </c>
      <c r="F22" s="175"/>
      <c r="G22" s="178" t="str">
        <f>IF('환경 66주(환우 22주)'!H22="","",IF('환경 66주(환우 22주)'!H22="불량","부적합",IF('환경 66주(환우 22주)'!H22="주의","주의","적합")))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66주(환우 22주)'!D23="불량","부적합",IF('환경 66주(환우 22주)'!D23="주의","주의","적합"))</f>
        <v>적합</v>
      </c>
      <c r="D23" s="181"/>
      <c r="E23" s="183"/>
      <c r="F23" s="177"/>
      <c r="G23" s="180" t="str">
        <f>IF('환경 66주(환우 22주)'!H23="불량","부적합",IF('환경 66주(환우 22주)'!H23="주의","주의","적합"))</f>
        <v>적합</v>
      </c>
      <c r="H23" s="185"/>
    </row>
    <row r="24" spans="1:8" ht="18.75" customHeight="1" x14ac:dyDescent="0.3">
      <c r="A24" s="174" t="str">
        <f>IF('환경 66주(환우 22주)'!A24:A25="","",'환경 66주(환우 22주)'!A24:A25)</f>
        <v/>
      </c>
      <c r="B24" s="175"/>
      <c r="C24" s="178" t="str">
        <f>IF('환경 66주(환우 22주)'!D24="","",IF('환경 66주(환우 22주)'!D24="불량","부적합",IF('환경 66주(환우 22주)'!D24="주의","주의","적합")))</f>
        <v/>
      </c>
      <c r="D24" s="179"/>
      <c r="E24" s="182" t="str">
        <f>IF('환경 66주(환우 22주)'!E24:E25="","",'환경 66주(환우 22주)'!E24:E25)</f>
        <v/>
      </c>
      <c r="F24" s="175"/>
      <c r="G24" s="178" t="str">
        <f>IF('환경 66주(환우 22주)'!H24="","",IF('환경 66주(환우 22주)'!H24="불량","부적합",IF('환경 66주(환우 22주)'!H24="주의","주의","적합")))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66주(환우 22주)'!D25="불량","부적합",IF('환경 66주(환우 22주)'!D25="주의","주의","적합"))</f>
        <v>적합</v>
      </c>
      <c r="D25" s="181"/>
      <c r="E25" s="183"/>
      <c r="F25" s="177"/>
      <c r="G25" s="180" t="str">
        <f>IF('환경 66주(환우 22주)'!H25="불량","부적합",IF('환경 66주(환우 22주)'!H25="주의","주의","적합"))</f>
        <v>적합</v>
      </c>
      <c r="H25" s="185"/>
    </row>
    <row r="26" spans="1:8" ht="18.75" customHeight="1" x14ac:dyDescent="0.3">
      <c r="A26" s="174" t="str">
        <f>IF('환경 66주(환우 22주)'!A26:A27="","",'환경 66주(환우 22주)'!A26:A27)</f>
        <v/>
      </c>
      <c r="B26" s="175"/>
      <c r="C26" s="178" t="str">
        <f>IF('환경 66주(환우 22주)'!D26="","",IF('환경 66주(환우 22주)'!D26="불량","부적합",IF('환경 66주(환우 22주)'!D26="주의","주의","적합")))</f>
        <v/>
      </c>
      <c r="D26" s="179"/>
      <c r="E26" s="182" t="str">
        <f>IF('환경 66주(환우 22주)'!E26:E27="","",'환경 66주(환우 22주)'!E26:E27)</f>
        <v/>
      </c>
      <c r="F26" s="175"/>
      <c r="G26" s="178" t="str">
        <f>IF('환경 66주(환우 22주)'!H26="","",IF('환경 66주(환우 22주)'!H26="불량","부적합",IF('환경 66주(환우 22주)'!H26="주의","주의","적합")))</f>
        <v/>
      </c>
      <c r="H26" s="184"/>
    </row>
    <row r="27" spans="1:8" ht="18.75" customHeight="1" thickBot="1" x14ac:dyDescent="0.35">
      <c r="A27" s="186"/>
      <c r="B27" s="187"/>
      <c r="C27" s="188" t="str">
        <f>IF('환경 66주(환우 22주)'!D27="불량","부적합",IF('환경 66주(환우 22주)'!D27="주의","주의","적합"))</f>
        <v>적합</v>
      </c>
      <c r="D27" s="189"/>
      <c r="E27" s="190"/>
      <c r="F27" s="187"/>
      <c r="G27" s="188" t="str">
        <f>IF('환경 66주(환우 22주)'!H27="불량","부적합",IF('환경 66주(환우 22주)'!H27="주의","주의","적합"))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32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66주(환우 22주)'!A36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37" priority="2" operator="containsText" text="부적합">
      <formula>NOT(ISERROR(SEARCH("부적합",C8)))</formula>
    </cfRule>
  </conditionalFormatting>
  <conditionalFormatting sqref="C8 E8 C10:E27 G8 G10:H27">
    <cfRule type="containsText" dxfId="3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40"/>
  <sheetViews>
    <sheetView zoomScaleNormal="100" workbookViewId="0">
      <selection activeCell="M11" sqref="M11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38" t="s">
        <v>39</v>
      </c>
      <c r="B1" s="99"/>
      <c r="C1" s="99"/>
      <c r="D1" s="99"/>
      <c r="E1" s="99"/>
      <c r="F1" s="99"/>
      <c r="G1" s="99"/>
      <c r="H1" s="99"/>
    </row>
    <row r="3" spans="1:8" x14ac:dyDescent="0.3">
      <c r="F3" s="23" t="s">
        <v>11</v>
      </c>
      <c r="G3" s="100" t="s">
        <v>13</v>
      </c>
      <c r="H3" s="101"/>
    </row>
    <row r="4" spans="1:8" x14ac:dyDescent="0.3">
      <c r="A4" s="4" t="s">
        <v>4</v>
      </c>
      <c r="B4" s="45" t="s">
        <v>40</v>
      </c>
      <c r="C4" s="4" t="s">
        <v>15</v>
      </c>
      <c r="D4" s="103" t="s">
        <v>17</v>
      </c>
      <c r="E4" s="103"/>
      <c r="F4" s="4" t="s">
        <v>19</v>
      </c>
      <c r="G4" s="103" t="s">
        <v>21</v>
      </c>
      <c r="H4" s="104"/>
    </row>
    <row r="5" spans="1:8" ht="15.75" thickBot="1" x14ac:dyDescent="0.35"/>
    <row r="6" spans="1:8" x14ac:dyDescent="0.3">
      <c r="A6" s="29" t="s">
        <v>41</v>
      </c>
      <c r="B6" s="30" t="s">
        <v>42</v>
      </c>
      <c r="C6" s="30" t="s">
        <v>24</v>
      </c>
      <c r="D6" s="36" t="s">
        <v>3</v>
      </c>
      <c r="E6" s="39" t="s">
        <v>41</v>
      </c>
      <c r="F6" s="30" t="s">
        <v>42</v>
      </c>
      <c r="G6" s="30" t="s">
        <v>24</v>
      </c>
      <c r="H6" s="7" t="s">
        <v>3</v>
      </c>
    </row>
    <row r="7" spans="1:8" ht="27" customHeight="1" x14ac:dyDescent="0.3">
      <c r="A7" s="47">
        <v>110</v>
      </c>
      <c r="B7" s="31" t="s">
        <v>43</v>
      </c>
      <c r="C7" s="50" t="s">
        <v>27</v>
      </c>
      <c r="D7" s="38" t="str">
        <f>IF(C7="음성","양호",IF(ISERROR(FIND(".",C7)),"불량","주의"))</f>
        <v>양호</v>
      </c>
      <c r="E7" s="52">
        <v>120</v>
      </c>
      <c r="F7" s="40" t="s">
        <v>43</v>
      </c>
      <c r="G7" s="45" t="s">
        <v>27</v>
      </c>
      <c r="H7" s="32" t="str">
        <f>IF(G7="음성","양호",IF(ISERROR(FIND(".",G7)),"불량","주의"))</f>
        <v>양호</v>
      </c>
    </row>
    <row r="8" spans="1:8" ht="27" customHeight="1" x14ac:dyDescent="0.3">
      <c r="A8" s="48">
        <v>130</v>
      </c>
      <c r="B8" s="31" t="s">
        <v>43</v>
      </c>
      <c r="C8" s="45" t="s">
        <v>26</v>
      </c>
      <c r="D8" s="38" t="str">
        <f t="shared" ref="D8:D16" si="0">IF(C8="음성","양호",IF(ISERROR(FIND(".",C8)),"불량","주의"))</f>
        <v>양호</v>
      </c>
      <c r="E8" s="52">
        <v>140</v>
      </c>
      <c r="F8" s="40" t="s">
        <v>43</v>
      </c>
      <c r="G8" s="45" t="s">
        <v>27</v>
      </c>
      <c r="H8" s="32" t="str">
        <f t="shared" ref="H8:H16" si="1">IF(G8="음성","양호",IF(ISERROR(FIND(".",G8)),"불량","주의"))</f>
        <v>양호</v>
      </c>
    </row>
    <row r="9" spans="1:8" ht="27" customHeight="1" x14ac:dyDescent="0.3">
      <c r="A9" s="48"/>
      <c r="B9" s="27"/>
      <c r="C9" s="45" t="s">
        <v>58</v>
      </c>
      <c r="D9" s="38" t="str">
        <f t="shared" si="0"/>
        <v>주의</v>
      </c>
      <c r="E9" s="52"/>
      <c r="F9" s="27"/>
      <c r="G9" s="45" t="s">
        <v>58</v>
      </c>
      <c r="H9" s="32" t="str">
        <f t="shared" si="1"/>
        <v>주의</v>
      </c>
    </row>
    <row r="10" spans="1:8" ht="27" customHeight="1" x14ac:dyDescent="0.3">
      <c r="A10" s="48"/>
      <c r="B10" s="27"/>
      <c r="C10" s="45" t="s">
        <v>64</v>
      </c>
      <c r="D10" s="38" t="str">
        <f t="shared" si="0"/>
        <v>주의</v>
      </c>
      <c r="E10" s="52"/>
      <c r="F10" s="27"/>
      <c r="G10" s="45" t="s">
        <v>58</v>
      </c>
      <c r="H10" s="32" t="str">
        <f t="shared" si="1"/>
        <v>주의</v>
      </c>
    </row>
    <row r="11" spans="1:8" ht="27" customHeight="1" x14ac:dyDescent="0.3">
      <c r="A11" s="48"/>
      <c r="B11" s="27"/>
      <c r="C11" s="45" t="s">
        <v>65</v>
      </c>
      <c r="D11" s="38" t="str">
        <f t="shared" si="0"/>
        <v>주의</v>
      </c>
      <c r="E11" s="52"/>
      <c r="F11" s="27"/>
      <c r="G11" s="45" t="s">
        <v>58</v>
      </c>
      <c r="H11" s="32" t="str">
        <f t="shared" si="1"/>
        <v>주의</v>
      </c>
    </row>
    <row r="12" spans="1:8" ht="27" customHeight="1" x14ac:dyDescent="0.3">
      <c r="A12" s="48"/>
      <c r="B12" s="27"/>
      <c r="C12" s="45" t="s">
        <v>58</v>
      </c>
      <c r="D12" s="38" t="str">
        <f t="shared" si="0"/>
        <v>주의</v>
      </c>
      <c r="E12" s="52"/>
      <c r="F12" s="27"/>
      <c r="G12" s="45" t="s">
        <v>67</v>
      </c>
      <c r="H12" s="32" t="str">
        <f t="shared" si="1"/>
        <v>주의</v>
      </c>
    </row>
    <row r="13" spans="1:8" ht="27" customHeight="1" x14ac:dyDescent="0.3">
      <c r="A13" s="48"/>
      <c r="B13" s="27"/>
      <c r="C13" s="45" t="s">
        <v>66</v>
      </c>
      <c r="D13" s="38" t="str">
        <f t="shared" si="0"/>
        <v>주의</v>
      </c>
      <c r="E13" s="52"/>
      <c r="F13" s="27"/>
      <c r="G13" s="45" t="s">
        <v>67</v>
      </c>
      <c r="H13" s="32" t="str">
        <f t="shared" si="1"/>
        <v>주의</v>
      </c>
    </row>
    <row r="14" spans="1:8" ht="27" customHeight="1" x14ac:dyDescent="0.3">
      <c r="A14" s="48"/>
      <c r="B14" s="27"/>
      <c r="C14" s="45" t="s">
        <v>58</v>
      </c>
      <c r="D14" s="38" t="str">
        <f t="shared" si="0"/>
        <v>주의</v>
      </c>
      <c r="E14" s="52"/>
      <c r="F14" s="27"/>
      <c r="G14" s="45" t="s">
        <v>58</v>
      </c>
      <c r="H14" s="32" t="str">
        <f t="shared" si="1"/>
        <v>주의</v>
      </c>
    </row>
    <row r="15" spans="1:8" ht="27" customHeight="1" x14ac:dyDescent="0.3">
      <c r="A15" s="48"/>
      <c r="B15" s="27"/>
      <c r="C15" s="45"/>
      <c r="D15" s="38" t="str">
        <f t="shared" si="0"/>
        <v>불량</v>
      </c>
      <c r="E15" s="52"/>
      <c r="F15" s="27"/>
      <c r="G15" s="45"/>
      <c r="H15" s="32" t="str">
        <f t="shared" si="1"/>
        <v>불량</v>
      </c>
    </row>
    <row r="16" spans="1:8" ht="27" customHeight="1" thickBot="1" x14ac:dyDescent="0.35">
      <c r="A16" s="49"/>
      <c r="B16" s="34"/>
      <c r="C16" s="51"/>
      <c r="D16" s="43" t="str">
        <f t="shared" si="0"/>
        <v>불량</v>
      </c>
      <c r="E16" s="53"/>
      <c r="F16" s="34"/>
      <c r="G16" s="51"/>
      <c r="H16" s="35" t="str">
        <f t="shared" si="1"/>
        <v>불량</v>
      </c>
    </row>
    <row r="17" spans="1:8" x14ac:dyDescent="0.3">
      <c r="A17" s="3"/>
    </row>
    <row r="19" spans="1:8" x14ac:dyDescent="0.3">
      <c r="A19" s="1" t="s">
        <v>29</v>
      </c>
    </row>
    <row r="20" spans="1:8" x14ac:dyDescent="0.3">
      <c r="A20" s="15"/>
      <c r="B20" s="16" t="s">
        <v>30</v>
      </c>
      <c r="C20" s="170" t="s">
        <v>7</v>
      </c>
      <c r="D20" s="170"/>
      <c r="E20" s="170" t="s">
        <v>59</v>
      </c>
      <c r="F20" s="170"/>
      <c r="G20" s="170" t="s">
        <v>8</v>
      </c>
      <c r="H20" s="170"/>
    </row>
    <row r="21" spans="1:8" x14ac:dyDescent="0.3">
      <c r="A21" s="17" t="s">
        <v>33</v>
      </c>
      <c r="B21" s="8"/>
      <c r="C21" s="170"/>
      <c r="D21" s="170"/>
      <c r="E21" s="170"/>
      <c r="F21" s="170"/>
      <c r="G21" s="170"/>
      <c r="H21" s="170"/>
    </row>
    <row r="22" spans="1:8" ht="17.25" customHeight="1" x14ac:dyDescent="0.3">
      <c r="A22" s="171" t="s">
        <v>24</v>
      </c>
      <c r="B22" s="113"/>
      <c r="C22" s="171" t="s">
        <v>34</v>
      </c>
      <c r="D22" s="171"/>
      <c r="E22" s="171" t="s">
        <v>61</v>
      </c>
      <c r="F22" s="171"/>
      <c r="G22" s="113" t="s">
        <v>63</v>
      </c>
      <c r="H22" s="113"/>
    </row>
    <row r="24" spans="1:8" x14ac:dyDescent="0.3">
      <c r="A24" s="18" t="s">
        <v>35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37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109" t="s">
        <v>9</v>
      </c>
      <c r="B39" s="109"/>
      <c r="C39" s="109"/>
      <c r="D39" s="109"/>
      <c r="E39" s="109"/>
      <c r="F39" s="109"/>
      <c r="G39" s="109"/>
      <c r="H39" s="109"/>
    </row>
    <row r="40" spans="1:8" ht="17.25" x14ac:dyDescent="0.3">
      <c r="A40" s="110" t="s">
        <v>10</v>
      </c>
      <c r="B40" s="110"/>
      <c r="C40" s="110"/>
      <c r="D40" s="110"/>
      <c r="E40" s="110"/>
      <c r="F40" s="110"/>
      <c r="G40" s="110"/>
      <c r="H40" s="110"/>
    </row>
  </sheetData>
  <mergeCells count="13">
    <mergeCell ref="A1:H1"/>
    <mergeCell ref="G3:H3"/>
    <mergeCell ref="D4:E4"/>
    <mergeCell ref="G4:H4"/>
    <mergeCell ref="G22:H22"/>
    <mergeCell ref="A22:B22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35" priority="11" operator="containsText" text="불량">
      <formula>NOT(ISERROR(SEARCH("불량",D7)))</formula>
    </cfRule>
  </conditionalFormatting>
  <conditionalFormatting sqref="C7:C16">
    <cfRule type="containsText" dxfId="34" priority="10" operator="containsText" text="양성">
      <formula>NOT(ISERROR(SEARCH("양성",C7)))</formula>
    </cfRule>
  </conditionalFormatting>
  <conditionalFormatting sqref="G7 G16">
    <cfRule type="containsText" dxfId="33" priority="9" operator="containsText" text="양성">
      <formula>NOT(ISERROR(SEARCH("양성",G7)))</formula>
    </cfRule>
  </conditionalFormatting>
  <conditionalFormatting sqref="G8:G15">
    <cfRule type="containsText" dxfId="32" priority="7" operator="containsText" text="양성">
      <formula>NOT(ISERROR(SEARCH("양성",G8)))</formula>
    </cfRule>
  </conditionalFormatting>
  <conditionalFormatting sqref="G8:G15">
    <cfRule type="containsText" dxfId="31" priority="4" operator="containsText" text="양성">
      <formula>NOT(ISERROR(SEARCH("양성",G8)))</formula>
    </cfRule>
  </conditionalFormatting>
  <conditionalFormatting sqref="D7:D16">
    <cfRule type="containsText" dxfId="30" priority="2" operator="containsText" text="주의">
      <formula>NOT(ISERROR(SEARCH("주의",D7)))</formula>
    </cfRule>
  </conditionalFormatting>
  <conditionalFormatting sqref="H7:H16">
    <cfRule type="containsText" dxfId="29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F9" sqref="F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8" t="s">
        <v>39</v>
      </c>
      <c r="B1" s="99"/>
      <c r="C1" s="99"/>
      <c r="D1" s="99"/>
      <c r="E1" s="99"/>
      <c r="F1" s="99"/>
      <c r="G1" s="99"/>
      <c r="H1" s="99"/>
    </row>
    <row r="3" spans="1:8" x14ac:dyDescent="0.3">
      <c r="F3" s="23" t="s">
        <v>38</v>
      </c>
      <c r="G3" s="114" t="str">
        <f>'반입 초생추'!G3:H3</f>
        <v>17-2015</v>
      </c>
      <c r="H3" s="115"/>
    </row>
    <row r="4" spans="1:8" x14ac:dyDescent="0.3">
      <c r="A4" s="4" t="s">
        <v>4</v>
      </c>
      <c r="B4" s="23" t="str">
        <f>'반입 초생추'!B4</f>
        <v>둔포농장</v>
      </c>
      <c r="C4" s="4" t="s">
        <v>14</v>
      </c>
      <c r="D4" s="117" t="str">
        <f>'반입 초생추'!D4:E4</f>
        <v>2017.11.15</v>
      </c>
      <c r="E4" s="117"/>
      <c r="F4" s="4" t="s">
        <v>18</v>
      </c>
      <c r="G4" s="117" t="str">
        <f>'반입 초생추'!G4:H4</f>
        <v>김병윤, 윤재성</v>
      </c>
      <c r="H4" s="118"/>
    </row>
    <row r="5" spans="1:8" ht="15.75" thickBot="1" x14ac:dyDescent="0.35"/>
    <row r="6" spans="1:8" ht="16.5" customHeight="1" x14ac:dyDescent="0.3">
      <c r="A6" s="29" t="s">
        <v>41</v>
      </c>
      <c r="B6" s="30" t="s">
        <v>42</v>
      </c>
      <c r="C6" s="119" t="s">
        <v>30</v>
      </c>
      <c r="D6" s="120"/>
      <c r="E6" s="39" t="s">
        <v>41</v>
      </c>
      <c r="F6" s="30" t="s">
        <v>42</v>
      </c>
      <c r="G6" s="119" t="s">
        <v>30</v>
      </c>
      <c r="H6" s="121"/>
    </row>
    <row r="7" spans="1:8" ht="27" customHeight="1" x14ac:dyDescent="0.3">
      <c r="A7" s="22">
        <f>'반입 초생추'!A7:A7</f>
        <v>110</v>
      </c>
      <c r="B7" s="40" t="s">
        <v>44</v>
      </c>
      <c r="C7" s="123" t="str">
        <f>IF('반입 초생추'!D7="불량","부적합",IF('반입 초생추'!D7="주의","주의","적합"))</f>
        <v>적합</v>
      </c>
      <c r="D7" s="124"/>
      <c r="E7" s="41">
        <f>'반입 초생추'!E7:E7</f>
        <v>120</v>
      </c>
      <c r="F7" s="40" t="s">
        <v>44</v>
      </c>
      <c r="G7" s="123" t="str">
        <f>IF('반입 초생추'!H7="불량","부적합",IF('반입 초생추'!H7="주의","주의","적합"))</f>
        <v>적합</v>
      </c>
      <c r="H7" s="128"/>
    </row>
    <row r="8" spans="1:8" ht="27" customHeight="1" x14ac:dyDescent="0.3">
      <c r="A8" s="22">
        <f>'반입 초생추'!A8:A8</f>
        <v>130</v>
      </c>
      <c r="B8" s="40" t="s">
        <v>44</v>
      </c>
      <c r="C8" s="123" t="str">
        <f>IF('반입 초생추'!D8="불량","부적합",IF('반입 초생추'!D8="주의","주의","적합"))</f>
        <v>적합</v>
      </c>
      <c r="D8" s="124"/>
      <c r="E8" s="41">
        <f>'반입 초생추'!E8:E8</f>
        <v>140</v>
      </c>
      <c r="F8" s="40" t="s">
        <v>44</v>
      </c>
      <c r="G8" s="123" t="str">
        <f>IF('반입 초생추'!H8="불량","부적합",IF('반입 초생추'!H8="주의","주의","적합"))</f>
        <v>적합</v>
      </c>
      <c r="H8" s="128"/>
    </row>
    <row r="9" spans="1:8" ht="27" customHeight="1" x14ac:dyDescent="0.3">
      <c r="A9" s="22">
        <f>'반입 초생추'!A9:A9</f>
        <v>0</v>
      </c>
      <c r="B9" s="23"/>
      <c r="C9" s="123" t="str">
        <f>IF('반입 초생추'!D9="불량","부적합",IF('반입 초생추'!D9="주의","주의","적합"))</f>
        <v>주의</v>
      </c>
      <c r="D9" s="124"/>
      <c r="E9" s="41">
        <f>'반입 초생추'!E9:E9</f>
        <v>0</v>
      </c>
      <c r="F9" s="23"/>
      <c r="G9" s="123" t="str">
        <f>IF('반입 초생추'!H9="불량","부적합",IF('반입 초생추'!H9="주의","주의","적합"))</f>
        <v>주의</v>
      </c>
      <c r="H9" s="128"/>
    </row>
    <row r="10" spans="1:8" ht="27" customHeight="1" x14ac:dyDescent="0.3">
      <c r="A10" s="22">
        <f>'반입 초생추'!A10:A10</f>
        <v>0</v>
      </c>
      <c r="B10" s="23"/>
      <c r="C10" s="123" t="str">
        <f>IF('반입 초생추'!D10="불량","부적합",IF('반입 초생추'!D10="주의","주의","적합"))</f>
        <v>주의</v>
      </c>
      <c r="D10" s="124"/>
      <c r="E10" s="41">
        <f>'반입 초생추'!E10:E10</f>
        <v>0</v>
      </c>
      <c r="F10" s="23"/>
      <c r="G10" s="123" t="str">
        <f>IF('반입 초생추'!H10="불량","부적합",IF('반입 초생추'!H10="주의","주의","적합"))</f>
        <v>주의</v>
      </c>
      <c r="H10" s="128"/>
    </row>
    <row r="11" spans="1:8" ht="27" customHeight="1" x14ac:dyDescent="0.3">
      <c r="A11" s="22">
        <f>'반입 초생추'!A11:A11</f>
        <v>0</v>
      </c>
      <c r="B11" s="23"/>
      <c r="C11" s="123" t="str">
        <f>IF('반입 초생추'!D11="불량","부적합",IF('반입 초생추'!D11="주의","주의","적합"))</f>
        <v>주의</v>
      </c>
      <c r="D11" s="124"/>
      <c r="E11" s="41">
        <f>'반입 초생추'!E11:E11</f>
        <v>0</v>
      </c>
      <c r="F11" s="23"/>
      <c r="G11" s="123" t="str">
        <f>IF('반입 초생추'!H11="불량","부적합",IF('반입 초생추'!H11="주의","주의","적합"))</f>
        <v>주의</v>
      </c>
      <c r="H11" s="128"/>
    </row>
    <row r="12" spans="1:8" ht="27" customHeight="1" x14ac:dyDescent="0.3">
      <c r="A12" s="22">
        <f>'반입 초생추'!A12:A12</f>
        <v>0</v>
      </c>
      <c r="B12" s="23"/>
      <c r="C12" s="123" t="str">
        <f>IF('반입 초생추'!D12="불량","부적합",IF('반입 초생추'!D12="주의","주의","적합"))</f>
        <v>주의</v>
      </c>
      <c r="D12" s="124"/>
      <c r="E12" s="41">
        <f>'반입 초생추'!E12:E12</f>
        <v>0</v>
      </c>
      <c r="F12" s="23"/>
      <c r="G12" s="123" t="str">
        <f>IF('반입 초생추'!H12="불량","부적합",IF('반입 초생추'!H12="주의","주의","적합"))</f>
        <v>주의</v>
      </c>
      <c r="H12" s="128"/>
    </row>
    <row r="13" spans="1:8" ht="27" customHeight="1" x14ac:dyDescent="0.3">
      <c r="A13" s="22">
        <f>'반입 초생추'!A13:A13</f>
        <v>0</v>
      </c>
      <c r="B13" s="23"/>
      <c r="C13" s="123" t="str">
        <f>IF('반입 초생추'!D13="불량","부적합",IF('반입 초생추'!D13="주의","주의","적합"))</f>
        <v>주의</v>
      </c>
      <c r="D13" s="124"/>
      <c r="E13" s="41">
        <f>'반입 초생추'!E13:E13</f>
        <v>0</v>
      </c>
      <c r="F13" s="23"/>
      <c r="G13" s="123" t="str">
        <f>IF('반입 초생추'!H13="불량","부적합",IF('반입 초생추'!H13="주의","주의","적합"))</f>
        <v>주의</v>
      </c>
      <c r="H13" s="128"/>
    </row>
    <row r="14" spans="1:8" ht="27" customHeight="1" x14ac:dyDescent="0.3">
      <c r="A14" s="22">
        <f>'반입 초생추'!A14:A14</f>
        <v>0</v>
      </c>
      <c r="B14" s="23"/>
      <c r="C14" s="123" t="str">
        <f>IF('반입 초생추'!D14="불량","부적합",IF('반입 초생추'!D14="주의","주의","적합"))</f>
        <v>주의</v>
      </c>
      <c r="D14" s="124"/>
      <c r="E14" s="41">
        <f>'반입 초생추'!E14:E14</f>
        <v>0</v>
      </c>
      <c r="F14" s="23"/>
      <c r="G14" s="123" t="str">
        <f>IF('반입 초생추'!H14="불량","부적합",IF('반입 초생추'!H14="주의","주의","적합"))</f>
        <v>주의</v>
      </c>
      <c r="H14" s="128"/>
    </row>
    <row r="15" spans="1:8" ht="27" customHeight="1" x14ac:dyDescent="0.3">
      <c r="A15" s="22">
        <f>'반입 초생추'!A15:A15</f>
        <v>0</v>
      </c>
      <c r="B15" s="23"/>
      <c r="C15" s="123" t="str">
        <f>IF('반입 초생추'!D15="불량","부적합",IF('반입 초생추'!D15="주의","주의","적합"))</f>
        <v>부적합</v>
      </c>
      <c r="D15" s="124"/>
      <c r="E15" s="41">
        <f>'반입 초생추'!E15:E15</f>
        <v>0</v>
      </c>
      <c r="F15" s="23"/>
      <c r="G15" s="123" t="str">
        <f>IF('반입 초생추'!H15="불량","부적합",IF('반입 초생추'!H15="주의","주의","적합"))</f>
        <v>부적합</v>
      </c>
      <c r="H15" s="128"/>
    </row>
    <row r="16" spans="1:8" ht="27" customHeight="1" thickBot="1" x14ac:dyDescent="0.35">
      <c r="A16" s="24">
        <f>'반입 초생추'!A16:A16</f>
        <v>0</v>
      </c>
      <c r="B16" s="33"/>
      <c r="C16" s="135" t="str">
        <f>IF('반입 초생추'!D16="불량","부적합",IF('반입 초생추'!D16="주의","주의","적합"))</f>
        <v>부적합</v>
      </c>
      <c r="D16" s="195"/>
      <c r="E16" s="42">
        <f>'반입 초생추'!E16:E16</f>
        <v>0</v>
      </c>
      <c r="F16" s="33"/>
      <c r="G16" s="135" t="str">
        <f>IF('반입 초생추'!H16="불량","부적합",IF('반입 초생추'!H16="주의","주의","적합"))</f>
        <v>부적합</v>
      </c>
      <c r="H16" s="137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28</v>
      </c>
    </row>
    <row r="20" spans="1:8" ht="16.5" customHeight="1" x14ac:dyDescent="0.3">
      <c r="A20" s="15"/>
      <c r="B20" s="16" t="s">
        <v>6</v>
      </c>
      <c r="C20" s="170" t="s">
        <v>31</v>
      </c>
      <c r="D20" s="170"/>
      <c r="E20" s="170" t="s">
        <v>59</v>
      </c>
      <c r="F20" s="170"/>
      <c r="G20" s="170" t="s">
        <v>32</v>
      </c>
      <c r="H20" s="170"/>
    </row>
    <row r="21" spans="1:8" x14ac:dyDescent="0.3">
      <c r="A21" s="17" t="s">
        <v>5</v>
      </c>
      <c r="B21" s="8"/>
      <c r="C21" s="170"/>
      <c r="D21" s="170"/>
      <c r="E21" s="170"/>
      <c r="F21" s="170"/>
      <c r="G21" s="170"/>
      <c r="H21" s="170"/>
    </row>
    <row r="22" spans="1:8" ht="17.25" customHeight="1" x14ac:dyDescent="0.3">
      <c r="A22" s="171" t="s">
        <v>23</v>
      </c>
      <c r="B22" s="113"/>
      <c r="C22" s="171" t="s">
        <v>34</v>
      </c>
      <c r="D22" s="171"/>
      <c r="E22" s="171" t="s">
        <v>61</v>
      </c>
      <c r="F22" s="171"/>
      <c r="G22" s="113" t="s">
        <v>63</v>
      </c>
      <c r="H22" s="113"/>
    </row>
    <row r="24" spans="1:8" x14ac:dyDescent="0.3">
      <c r="A24" s="18" t="s">
        <v>35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109" t="s">
        <v>9</v>
      </c>
      <c r="B37" s="109"/>
      <c r="C37" s="109"/>
      <c r="D37" s="109"/>
      <c r="E37" s="109"/>
      <c r="F37" s="109"/>
      <c r="G37" s="109"/>
      <c r="H37" s="109"/>
    </row>
    <row r="38" spans="1:8" ht="17.25" x14ac:dyDescent="0.3">
      <c r="A38" s="110" t="s">
        <v>10</v>
      </c>
      <c r="B38" s="110"/>
      <c r="C38" s="110"/>
      <c r="D38" s="110"/>
      <c r="E38" s="110"/>
      <c r="F38" s="110"/>
      <c r="G38" s="110"/>
      <c r="H38" s="110"/>
    </row>
  </sheetData>
  <mergeCells count="35">
    <mergeCell ref="C7:D7"/>
    <mergeCell ref="G7:H7"/>
    <mergeCell ref="A1:H1"/>
    <mergeCell ref="G3:H3"/>
    <mergeCell ref="D4:E4"/>
    <mergeCell ref="G4:H4"/>
    <mergeCell ref="C6:D6"/>
    <mergeCell ref="G6:H6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C7:D16 G7:H16">
    <cfRule type="containsText" dxfId="28" priority="3" operator="containsText" text="부적합">
      <formula>NOT(ISERROR(SEARCH("부적합",C7)))</formula>
    </cfRule>
  </conditionalFormatting>
  <conditionalFormatting sqref="G7:H16">
    <cfRule type="containsText" dxfId="27" priority="2" operator="containsText" text="주의">
      <formula>NOT(ISERROR(SEARCH("주의",G7)))</formula>
    </cfRule>
  </conditionalFormatting>
  <conditionalFormatting sqref="C7:D16">
    <cfRule type="containsText" dxfId="26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H44"/>
  <sheetViews>
    <sheetView topLeftCell="A4" zoomScaleNormal="100" workbookViewId="0">
      <selection activeCell="A22" sqref="A22:A2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47</v>
      </c>
      <c r="B1" s="99"/>
      <c r="C1" s="99"/>
      <c r="D1" s="99"/>
      <c r="E1" s="99"/>
      <c r="F1" s="99"/>
      <c r="G1" s="99"/>
      <c r="H1" s="99"/>
    </row>
    <row r="3" spans="1:8" x14ac:dyDescent="0.3">
      <c r="F3" s="23" t="s">
        <v>38</v>
      </c>
      <c r="G3" s="114" t="s">
        <v>12</v>
      </c>
      <c r="H3" s="115"/>
    </row>
    <row r="4" spans="1:8" x14ac:dyDescent="0.3">
      <c r="A4" s="4" t="s">
        <v>48</v>
      </c>
      <c r="B4" s="46" t="s">
        <v>49</v>
      </c>
      <c r="C4" s="4" t="s">
        <v>14</v>
      </c>
      <c r="D4" s="103" t="s">
        <v>16</v>
      </c>
      <c r="E4" s="103"/>
      <c r="F4" s="204" t="s">
        <v>18</v>
      </c>
      <c r="G4" s="206" t="s">
        <v>20</v>
      </c>
      <c r="H4" s="145"/>
    </row>
    <row r="5" spans="1:8" x14ac:dyDescent="0.3">
      <c r="A5" s="4" t="s">
        <v>53</v>
      </c>
      <c r="B5" s="46"/>
      <c r="C5" s="4" t="s">
        <v>54</v>
      </c>
      <c r="D5" s="139" t="s">
        <v>57</v>
      </c>
      <c r="E5" s="140"/>
      <c r="F5" s="205"/>
      <c r="G5" s="207"/>
      <c r="H5" s="147"/>
    </row>
    <row r="6" spans="1:8" ht="15.75" thickBot="1" x14ac:dyDescent="0.35"/>
    <row r="7" spans="1:8" x14ac:dyDescent="0.3">
      <c r="A7" s="29" t="s">
        <v>50</v>
      </c>
      <c r="B7" s="25" t="s">
        <v>22</v>
      </c>
      <c r="C7" s="30" t="s">
        <v>23</v>
      </c>
      <c r="D7" s="36" t="s">
        <v>3</v>
      </c>
      <c r="E7" s="39" t="s">
        <v>41</v>
      </c>
      <c r="F7" s="30" t="s">
        <v>25</v>
      </c>
      <c r="G7" s="30" t="s">
        <v>23</v>
      </c>
      <c r="H7" s="7" t="s">
        <v>3</v>
      </c>
    </row>
    <row r="8" spans="1:8" ht="18.75" customHeight="1" x14ac:dyDescent="0.3">
      <c r="A8" s="203">
        <v>110</v>
      </c>
      <c r="B8" s="23" t="s">
        <v>51</v>
      </c>
      <c r="C8" s="50" t="s">
        <v>26</v>
      </c>
      <c r="D8" s="38" t="str">
        <f>IF(C8="음성","양호",IF(ISERROR(FIND(".",C8)),"불량","주의"))</f>
        <v>양호</v>
      </c>
      <c r="E8" s="196">
        <v>120</v>
      </c>
      <c r="F8" s="23" t="s">
        <v>51</v>
      </c>
      <c r="G8" s="27" t="s">
        <v>26</v>
      </c>
      <c r="H8" s="32" t="str">
        <f>IF(G8="음성","양호",IF(ISERROR(FIND(".",G8)),"불량","주의"))</f>
        <v>양호</v>
      </c>
    </row>
    <row r="9" spans="1:8" ht="18.75" customHeight="1" x14ac:dyDescent="0.3">
      <c r="A9" s="199"/>
      <c r="B9" s="23" t="s">
        <v>52</v>
      </c>
      <c r="C9" s="46" t="s">
        <v>26</v>
      </c>
      <c r="D9" s="38" t="str">
        <f t="shared" ref="D9:D27" si="0">IF(C9="음성","양호",IF(ISERROR(FIND(".",C9)),"불량","주의"))</f>
        <v>양호</v>
      </c>
      <c r="E9" s="197"/>
      <c r="F9" s="23" t="s">
        <v>52</v>
      </c>
      <c r="G9" s="27" t="s">
        <v>26</v>
      </c>
      <c r="H9" s="32" t="str">
        <f t="shared" ref="H9:H27" si="1">IF(G9="음성","양호",IF(ISERROR(FIND(".",G9)),"불량","주의"))</f>
        <v>양호</v>
      </c>
    </row>
    <row r="10" spans="1:8" ht="18.75" customHeight="1" x14ac:dyDescent="0.3">
      <c r="A10" s="198">
        <v>130</v>
      </c>
      <c r="B10" s="23" t="s">
        <v>51</v>
      </c>
      <c r="C10" s="46" t="s">
        <v>26</v>
      </c>
      <c r="D10" s="38" t="str">
        <f t="shared" si="0"/>
        <v>양호</v>
      </c>
      <c r="E10" s="196">
        <v>140</v>
      </c>
      <c r="F10" s="23" t="s">
        <v>51</v>
      </c>
      <c r="G10" s="27" t="s">
        <v>26</v>
      </c>
      <c r="H10" s="32" t="str">
        <f t="shared" si="1"/>
        <v>양호</v>
      </c>
    </row>
    <row r="11" spans="1:8" ht="18.75" customHeight="1" x14ac:dyDescent="0.3">
      <c r="A11" s="199"/>
      <c r="B11" s="23" t="s">
        <v>52</v>
      </c>
      <c r="C11" s="46" t="s">
        <v>26</v>
      </c>
      <c r="D11" s="38" t="str">
        <f t="shared" si="0"/>
        <v>양호</v>
      </c>
      <c r="E11" s="197"/>
      <c r="F11" s="23" t="s">
        <v>52</v>
      </c>
      <c r="G11" s="27" t="s">
        <v>26</v>
      </c>
      <c r="H11" s="32" t="str">
        <f t="shared" si="1"/>
        <v>양호</v>
      </c>
    </row>
    <row r="12" spans="1:8" ht="18.75" customHeight="1" x14ac:dyDescent="0.3">
      <c r="A12" s="198"/>
      <c r="B12" s="23" t="s">
        <v>51</v>
      </c>
      <c r="C12" s="46" t="s">
        <v>68</v>
      </c>
      <c r="D12" s="38" t="str">
        <f t="shared" si="0"/>
        <v>주의</v>
      </c>
      <c r="E12" s="196"/>
      <c r="F12" s="23" t="s">
        <v>51</v>
      </c>
      <c r="G12" s="27" t="s">
        <v>58</v>
      </c>
      <c r="H12" s="32" t="str">
        <f t="shared" si="1"/>
        <v>주의</v>
      </c>
    </row>
    <row r="13" spans="1:8" ht="18.75" customHeight="1" x14ac:dyDescent="0.3">
      <c r="A13" s="199"/>
      <c r="B13" s="23" t="s">
        <v>52</v>
      </c>
      <c r="C13" s="46" t="s">
        <v>69</v>
      </c>
      <c r="D13" s="38" t="str">
        <f t="shared" si="0"/>
        <v>주의</v>
      </c>
      <c r="E13" s="197"/>
      <c r="F13" s="23" t="s">
        <v>52</v>
      </c>
      <c r="G13" s="27"/>
      <c r="H13" s="32" t="str">
        <f t="shared" si="1"/>
        <v>불량</v>
      </c>
    </row>
    <row r="14" spans="1:8" ht="18.75" customHeight="1" x14ac:dyDescent="0.3">
      <c r="A14" s="198"/>
      <c r="B14" s="23" t="s">
        <v>51</v>
      </c>
      <c r="C14" s="46" t="s">
        <v>70</v>
      </c>
      <c r="D14" s="38" t="str">
        <f t="shared" si="0"/>
        <v>불량</v>
      </c>
      <c r="E14" s="196"/>
      <c r="F14" s="23" t="s">
        <v>51</v>
      </c>
      <c r="G14" s="27"/>
      <c r="H14" s="32" t="str">
        <f t="shared" si="1"/>
        <v>불량</v>
      </c>
    </row>
    <row r="15" spans="1:8" ht="18.75" customHeight="1" x14ac:dyDescent="0.3">
      <c r="A15" s="199"/>
      <c r="B15" s="23" t="s">
        <v>52</v>
      </c>
      <c r="C15" s="46"/>
      <c r="D15" s="38" t="str">
        <f t="shared" si="0"/>
        <v>불량</v>
      </c>
      <c r="E15" s="197"/>
      <c r="F15" s="23" t="s">
        <v>52</v>
      </c>
      <c r="G15" s="27"/>
      <c r="H15" s="32" t="str">
        <f t="shared" si="1"/>
        <v>불량</v>
      </c>
    </row>
    <row r="16" spans="1:8" ht="18.75" customHeight="1" x14ac:dyDescent="0.3">
      <c r="A16" s="198"/>
      <c r="B16" s="23" t="s">
        <v>51</v>
      </c>
      <c r="C16" s="46" t="s">
        <v>58</v>
      </c>
      <c r="D16" s="38" t="str">
        <f t="shared" si="0"/>
        <v>주의</v>
      </c>
      <c r="E16" s="196"/>
      <c r="F16" s="23" t="s">
        <v>51</v>
      </c>
      <c r="G16" s="27" t="s">
        <v>58</v>
      </c>
      <c r="H16" s="32" t="str">
        <f t="shared" si="1"/>
        <v>주의</v>
      </c>
    </row>
    <row r="17" spans="1:8" ht="18.75" customHeight="1" x14ac:dyDescent="0.3">
      <c r="A17" s="199"/>
      <c r="B17" s="23" t="s">
        <v>52</v>
      </c>
      <c r="C17" s="46"/>
      <c r="D17" s="38" t="str">
        <f t="shared" si="0"/>
        <v>불량</v>
      </c>
      <c r="E17" s="197"/>
      <c r="F17" s="23" t="s">
        <v>52</v>
      </c>
      <c r="G17" s="27"/>
      <c r="H17" s="32" t="str">
        <f t="shared" si="1"/>
        <v>불량</v>
      </c>
    </row>
    <row r="18" spans="1:8" ht="18.75" customHeight="1" x14ac:dyDescent="0.3">
      <c r="A18" s="198"/>
      <c r="B18" s="23" t="s">
        <v>51</v>
      </c>
      <c r="C18" s="46" t="s">
        <v>58</v>
      </c>
      <c r="D18" s="38" t="str">
        <f t="shared" si="0"/>
        <v>주의</v>
      </c>
      <c r="E18" s="196"/>
      <c r="F18" s="23" t="s">
        <v>51</v>
      </c>
      <c r="G18" s="27" t="s">
        <v>58</v>
      </c>
      <c r="H18" s="32" t="str">
        <f t="shared" si="1"/>
        <v>주의</v>
      </c>
    </row>
    <row r="19" spans="1:8" ht="18.75" customHeight="1" x14ac:dyDescent="0.3">
      <c r="A19" s="199"/>
      <c r="B19" s="23" t="s">
        <v>52</v>
      </c>
      <c r="C19" s="46"/>
      <c r="D19" s="38" t="str">
        <f t="shared" si="0"/>
        <v>불량</v>
      </c>
      <c r="E19" s="197"/>
      <c r="F19" s="23" t="s">
        <v>52</v>
      </c>
      <c r="G19" s="27"/>
      <c r="H19" s="32" t="str">
        <f t="shared" si="1"/>
        <v>불량</v>
      </c>
    </row>
    <row r="20" spans="1:8" ht="18.75" customHeight="1" x14ac:dyDescent="0.3">
      <c r="A20" s="198"/>
      <c r="B20" s="23" t="s">
        <v>51</v>
      </c>
      <c r="C20" s="46"/>
      <c r="D20" s="38" t="str">
        <f t="shared" si="0"/>
        <v>불량</v>
      </c>
      <c r="E20" s="196"/>
      <c r="F20" s="23" t="s">
        <v>51</v>
      </c>
      <c r="G20" s="27"/>
      <c r="H20" s="32" t="str">
        <f t="shared" si="1"/>
        <v>불량</v>
      </c>
    </row>
    <row r="21" spans="1:8" ht="18.75" customHeight="1" x14ac:dyDescent="0.3">
      <c r="A21" s="199"/>
      <c r="B21" s="23" t="s">
        <v>52</v>
      </c>
      <c r="C21" s="46"/>
      <c r="D21" s="38" t="str">
        <f t="shared" si="0"/>
        <v>불량</v>
      </c>
      <c r="E21" s="197"/>
      <c r="F21" s="23" t="s">
        <v>52</v>
      </c>
      <c r="G21" s="27"/>
      <c r="H21" s="32" t="str">
        <f t="shared" si="1"/>
        <v>불량</v>
      </c>
    </row>
    <row r="22" spans="1:8" ht="18.75" customHeight="1" x14ac:dyDescent="0.3">
      <c r="A22" s="198"/>
      <c r="B22" s="23" t="s">
        <v>51</v>
      </c>
      <c r="C22" s="46"/>
      <c r="D22" s="38" t="str">
        <f t="shared" si="0"/>
        <v>불량</v>
      </c>
      <c r="E22" s="196"/>
      <c r="F22" s="23" t="s">
        <v>51</v>
      </c>
      <c r="G22" s="27"/>
      <c r="H22" s="32" t="str">
        <f t="shared" si="1"/>
        <v>불량</v>
      </c>
    </row>
    <row r="23" spans="1:8" ht="18.75" customHeight="1" x14ac:dyDescent="0.3">
      <c r="A23" s="199"/>
      <c r="B23" s="23" t="s">
        <v>52</v>
      </c>
      <c r="C23" s="46"/>
      <c r="D23" s="38" t="str">
        <f t="shared" si="0"/>
        <v>불량</v>
      </c>
      <c r="E23" s="197"/>
      <c r="F23" s="23" t="s">
        <v>52</v>
      </c>
      <c r="G23" s="27"/>
      <c r="H23" s="32" t="str">
        <f t="shared" si="1"/>
        <v>불량</v>
      </c>
    </row>
    <row r="24" spans="1:8" ht="18.75" customHeight="1" x14ac:dyDescent="0.3">
      <c r="A24" s="198"/>
      <c r="B24" s="23" t="s">
        <v>51</v>
      </c>
      <c r="C24" s="46"/>
      <c r="D24" s="38" t="str">
        <f t="shared" si="0"/>
        <v>불량</v>
      </c>
      <c r="E24" s="196"/>
      <c r="F24" s="23" t="s">
        <v>51</v>
      </c>
      <c r="G24" s="27"/>
      <c r="H24" s="32" t="str">
        <f t="shared" si="1"/>
        <v>불량</v>
      </c>
    </row>
    <row r="25" spans="1:8" ht="18.75" customHeight="1" x14ac:dyDescent="0.3">
      <c r="A25" s="199"/>
      <c r="B25" s="23" t="s">
        <v>52</v>
      </c>
      <c r="C25" s="46"/>
      <c r="D25" s="38" t="str">
        <f t="shared" si="0"/>
        <v>불량</v>
      </c>
      <c r="E25" s="197"/>
      <c r="F25" s="23" t="s">
        <v>52</v>
      </c>
      <c r="G25" s="27"/>
      <c r="H25" s="32" t="str">
        <f t="shared" si="1"/>
        <v>불량</v>
      </c>
    </row>
    <row r="26" spans="1:8" ht="18.75" customHeight="1" x14ac:dyDescent="0.3">
      <c r="A26" s="200"/>
      <c r="B26" s="23" t="s">
        <v>51</v>
      </c>
      <c r="C26" s="46" t="s">
        <v>26</v>
      </c>
      <c r="D26" s="38" t="str">
        <f t="shared" si="0"/>
        <v>양호</v>
      </c>
      <c r="E26" s="196"/>
      <c r="F26" s="23" t="s">
        <v>51</v>
      </c>
      <c r="G26" s="27" t="s">
        <v>26</v>
      </c>
      <c r="H26" s="32" t="str">
        <f t="shared" si="1"/>
        <v>양호</v>
      </c>
    </row>
    <row r="27" spans="1:8" ht="18.75" customHeight="1" thickBot="1" x14ac:dyDescent="0.35">
      <c r="A27" s="201"/>
      <c r="B27" s="33" t="s">
        <v>52</v>
      </c>
      <c r="C27" s="51" t="s">
        <v>26</v>
      </c>
      <c r="D27" s="43" t="str">
        <f t="shared" si="0"/>
        <v>양호</v>
      </c>
      <c r="E27" s="202"/>
      <c r="F27" s="33" t="s">
        <v>52</v>
      </c>
      <c r="G27" s="34" t="s">
        <v>26</v>
      </c>
      <c r="H27" s="35" t="str">
        <f t="shared" si="1"/>
        <v>양호</v>
      </c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60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35">
    <mergeCell ref="A1:H1"/>
    <mergeCell ref="G3:H3"/>
    <mergeCell ref="D4:E4"/>
    <mergeCell ref="A8:A9"/>
    <mergeCell ref="E8:E9"/>
    <mergeCell ref="D5:E5"/>
    <mergeCell ref="F4:F5"/>
    <mergeCell ref="G4:H5"/>
    <mergeCell ref="A33:B33"/>
    <mergeCell ref="A43:H43"/>
    <mergeCell ref="A44:H44"/>
    <mergeCell ref="A10:A11"/>
    <mergeCell ref="E10:E11"/>
    <mergeCell ref="A26:A27"/>
    <mergeCell ref="E26:E27"/>
    <mergeCell ref="A12:A13"/>
    <mergeCell ref="A14:A15"/>
    <mergeCell ref="A16:A17"/>
    <mergeCell ref="A18:A19"/>
    <mergeCell ref="A20:A21"/>
    <mergeCell ref="A22:A23"/>
    <mergeCell ref="A24:A25"/>
    <mergeCell ref="E12:E13"/>
    <mergeCell ref="E14:E15"/>
    <mergeCell ref="E16:E17"/>
    <mergeCell ref="E18:E19"/>
    <mergeCell ref="E20:E21"/>
    <mergeCell ref="E22:E23"/>
    <mergeCell ref="E24:E25"/>
    <mergeCell ref="C31:D32"/>
    <mergeCell ref="E31:F32"/>
    <mergeCell ref="G31:H32"/>
    <mergeCell ref="C33:D33"/>
    <mergeCell ref="E33:F33"/>
    <mergeCell ref="G33:H33"/>
  </mergeCells>
  <phoneticPr fontId="3" type="noConversion"/>
  <conditionalFormatting sqref="D8:D27 H8:H27">
    <cfRule type="containsText" dxfId="25" priority="11" operator="containsText" text="불량">
      <formula>NOT(ISERROR(SEARCH("불량",D8)))</formula>
    </cfRule>
  </conditionalFormatting>
  <conditionalFormatting sqref="C8:C10 C26:C27">
    <cfRule type="containsText" dxfId="24" priority="10" operator="containsText" text="양성">
      <formula>NOT(ISERROR(SEARCH("양성",C8)))</formula>
    </cfRule>
  </conditionalFormatting>
  <conditionalFormatting sqref="G8:G9 G26:G27">
    <cfRule type="containsText" dxfId="23" priority="9" operator="containsText" text="양성">
      <formula>NOT(ISERROR(SEARCH("양성",G8)))</formula>
    </cfRule>
  </conditionalFormatting>
  <conditionalFormatting sqref="C11:C25">
    <cfRule type="containsText" dxfId="22" priority="8" operator="containsText" text="양성">
      <formula>NOT(ISERROR(SEARCH("양성",C11)))</formula>
    </cfRule>
  </conditionalFormatting>
  <conditionalFormatting sqref="G10">
    <cfRule type="containsText" dxfId="21" priority="7" operator="containsText" text="양성">
      <formula>NOT(ISERROR(SEARCH("양성",G10)))</formula>
    </cfRule>
  </conditionalFormatting>
  <conditionalFormatting sqref="G11:G25">
    <cfRule type="containsText" dxfId="20" priority="6" operator="containsText" text="양성">
      <formula>NOT(ISERROR(SEARCH("양성",G11)))</formula>
    </cfRule>
  </conditionalFormatting>
  <conditionalFormatting sqref="C11:C25">
    <cfRule type="containsText" dxfId="19" priority="5" operator="containsText" text="양성">
      <formula>NOT(ISERROR(SEARCH("양성",C11)))</formula>
    </cfRule>
  </conditionalFormatting>
  <conditionalFormatting sqref="G10">
    <cfRule type="containsText" dxfId="18" priority="4" operator="containsText" text="양성">
      <formula>NOT(ISERROR(SEARCH("양성",G10)))</formula>
    </cfRule>
  </conditionalFormatting>
  <conditionalFormatting sqref="G11:G25">
    <cfRule type="containsText" dxfId="17" priority="3" operator="containsText" text="양성">
      <formula>NOT(ISERROR(SEARCH("양성",G11)))</formula>
    </cfRule>
  </conditionalFormatting>
  <conditionalFormatting sqref="D8:D27">
    <cfRule type="containsText" dxfId="16" priority="2" operator="containsText" text="주의">
      <formula>NOT(ISERROR(SEARCH("주의",D8)))</formula>
    </cfRule>
  </conditionalFormatting>
  <conditionalFormatting sqref="H8:H27">
    <cfRule type="containsText" dxfId="15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J16" sqref="J16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8" t="s">
        <v>47</v>
      </c>
      <c r="B1" s="99"/>
      <c r="C1" s="99"/>
      <c r="D1" s="99"/>
      <c r="E1" s="99"/>
      <c r="F1" s="99"/>
      <c r="G1" s="99"/>
      <c r="H1" s="99"/>
    </row>
    <row r="3" spans="1:8" x14ac:dyDescent="0.3">
      <c r="F3" s="23" t="s">
        <v>11</v>
      </c>
      <c r="G3" s="114" t="str">
        <f>'환경 4주'!G3:H3</f>
        <v>17-2015</v>
      </c>
      <c r="H3" s="115"/>
    </row>
    <row r="4" spans="1:8" x14ac:dyDescent="0.3">
      <c r="A4" s="4" t="s">
        <v>4</v>
      </c>
      <c r="B4" s="23" t="str">
        <f>'환경 4주'!B4</f>
        <v>둔포농장</v>
      </c>
      <c r="C4" s="4" t="s">
        <v>45</v>
      </c>
      <c r="D4" s="117" t="str">
        <f>'환경 4주'!D4:E4</f>
        <v>2017.11.15</v>
      </c>
      <c r="E4" s="117"/>
      <c r="F4" s="204" t="s">
        <v>19</v>
      </c>
      <c r="G4" s="210" t="str">
        <f>'환경 4주'!G4:H4</f>
        <v>김병윤, 윤재성</v>
      </c>
      <c r="H4" s="211"/>
    </row>
    <row r="5" spans="1:8" x14ac:dyDescent="0.3">
      <c r="A5" s="4" t="s">
        <v>55</v>
      </c>
      <c r="B5" s="23">
        <f>'환경 4주'!B5</f>
        <v>0</v>
      </c>
      <c r="C5" s="4" t="s">
        <v>56</v>
      </c>
      <c r="D5" s="117" t="str">
        <f>'환경 4주'!D5:E5</f>
        <v>4주령</v>
      </c>
      <c r="E5" s="117"/>
      <c r="F5" s="205"/>
      <c r="G5" s="212"/>
      <c r="H5" s="213"/>
    </row>
    <row r="6" spans="1:8" ht="15.75" thickBot="1" x14ac:dyDescent="0.35"/>
    <row r="7" spans="1:8" ht="16.5" customHeight="1" x14ac:dyDescent="0.3">
      <c r="A7" s="29" t="s">
        <v>41</v>
      </c>
      <c r="B7" s="30" t="s">
        <v>22</v>
      </c>
      <c r="C7" s="172" t="s">
        <v>30</v>
      </c>
      <c r="D7" s="172"/>
      <c r="E7" s="30" t="s">
        <v>41</v>
      </c>
      <c r="F7" s="6" t="s">
        <v>46</v>
      </c>
      <c r="G7" s="172" t="s">
        <v>30</v>
      </c>
      <c r="H7" s="173"/>
    </row>
    <row r="8" spans="1:8" ht="18.75" customHeight="1" x14ac:dyDescent="0.3">
      <c r="A8" s="122">
        <f>'환경 4주'!A8:A9</f>
        <v>110</v>
      </c>
      <c r="B8" s="23" t="s">
        <v>51</v>
      </c>
      <c r="C8" s="208" t="str">
        <f>IF('환경 4주'!D8="불량","부적합",IF('환경 4주'!D8="주의","주의","적합"))</f>
        <v>적합</v>
      </c>
      <c r="D8" s="208"/>
      <c r="E8" s="208">
        <f>'환경 4주'!E8:E9</f>
        <v>120</v>
      </c>
      <c r="F8" s="23" t="s">
        <v>51</v>
      </c>
      <c r="G8" s="208" t="str">
        <f>IF('환경 4주'!H8="불량","부적합",IF('환경 4주'!H8="주의","주의","적합"))</f>
        <v>적합</v>
      </c>
      <c r="H8" s="209"/>
    </row>
    <row r="9" spans="1:8" ht="18.75" customHeight="1" x14ac:dyDescent="0.3">
      <c r="A9" s="122"/>
      <c r="B9" s="23" t="s">
        <v>52</v>
      </c>
      <c r="C9" s="208" t="str">
        <f>IF('환경 4주'!D9="불량","부적합",IF('환경 4주'!D9="주의","주의","적합"))</f>
        <v>적합</v>
      </c>
      <c r="D9" s="208"/>
      <c r="E9" s="208"/>
      <c r="F9" s="23" t="s">
        <v>52</v>
      </c>
      <c r="G9" s="208" t="str">
        <f>IF('환경 4주'!H9="불량","부적합",IF('환경 4주'!H9="주의","주의","적합"))</f>
        <v>적합</v>
      </c>
      <c r="H9" s="209"/>
    </row>
    <row r="10" spans="1:8" ht="18.75" customHeight="1" x14ac:dyDescent="0.3">
      <c r="A10" s="122">
        <f>'환경 4주'!A10:A11</f>
        <v>130</v>
      </c>
      <c r="B10" s="23" t="s">
        <v>51</v>
      </c>
      <c r="C10" s="208" t="str">
        <f>IF('환경 4주'!D10="불량","부적합",IF('환경 4주'!D10="주의","주의","적합"))</f>
        <v>적합</v>
      </c>
      <c r="D10" s="208"/>
      <c r="E10" s="208">
        <f>'환경 4주'!E10:E11</f>
        <v>140</v>
      </c>
      <c r="F10" s="23" t="s">
        <v>51</v>
      </c>
      <c r="G10" s="208" t="str">
        <f>IF('환경 4주'!H10="불량","부적합",IF('환경 4주'!H10="주의","주의","적합"))</f>
        <v>적합</v>
      </c>
      <c r="H10" s="209"/>
    </row>
    <row r="11" spans="1:8" ht="18.75" customHeight="1" x14ac:dyDescent="0.3">
      <c r="A11" s="122"/>
      <c r="B11" s="23" t="s">
        <v>52</v>
      </c>
      <c r="C11" s="208" t="str">
        <f>IF('환경 4주'!D11="불량","부적합",IF('환경 4주'!D11="주의","주의","적합"))</f>
        <v>적합</v>
      </c>
      <c r="D11" s="208"/>
      <c r="E11" s="208"/>
      <c r="F11" s="23" t="s">
        <v>52</v>
      </c>
      <c r="G11" s="208" t="str">
        <f>IF('환경 4주'!H11="불량","부적합",IF('환경 4주'!H11="주의","주의","적합"))</f>
        <v>적합</v>
      </c>
      <c r="H11" s="209"/>
    </row>
    <row r="12" spans="1:8" ht="18.75" customHeight="1" x14ac:dyDescent="0.3">
      <c r="A12" s="122">
        <f>'환경 4주'!A12:A13</f>
        <v>0</v>
      </c>
      <c r="B12" s="23" t="s">
        <v>51</v>
      </c>
      <c r="C12" s="208" t="str">
        <f>IF('환경 4주'!D12="불량","부적합",IF('환경 4주'!D12="주의","주의","적합"))</f>
        <v>주의</v>
      </c>
      <c r="D12" s="208"/>
      <c r="E12" s="208">
        <f>'환경 4주'!E12:E13</f>
        <v>0</v>
      </c>
      <c r="F12" s="23" t="s">
        <v>51</v>
      </c>
      <c r="G12" s="208" t="str">
        <f>IF('환경 4주'!H12="불량","부적합",IF('환경 4주'!H12="주의","주의","적합"))</f>
        <v>주의</v>
      </c>
      <c r="H12" s="209"/>
    </row>
    <row r="13" spans="1:8" ht="18.75" customHeight="1" x14ac:dyDescent="0.3">
      <c r="A13" s="122"/>
      <c r="B13" s="23" t="s">
        <v>52</v>
      </c>
      <c r="C13" s="208" t="str">
        <f>IF('환경 4주'!D13="불량","부적합",IF('환경 4주'!D13="주의","주의","적합"))</f>
        <v>주의</v>
      </c>
      <c r="D13" s="208"/>
      <c r="E13" s="208"/>
      <c r="F13" s="23" t="s">
        <v>52</v>
      </c>
      <c r="G13" s="208" t="str">
        <f>IF('환경 4주'!H13="불량","부적합",IF('환경 4주'!H13="주의","주의","적합"))</f>
        <v>부적합</v>
      </c>
      <c r="H13" s="209"/>
    </row>
    <row r="14" spans="1:8" ht="18.75" customHeight="1" x14ac:dyDescent="0.3">
      <c r="A14" s="122">
        <f>'환경 4주'!A14:A15</f>
        <v>0</v>
      </c>
      <c r="B14" s="23" t="s">
        <v>51</v>
      </c>
      <c r="C14" s="208" t="str">
        <f>IF('환경 4주'!D14="불량","부적합",IF('환경 4주'!D14="주의","주의","적합"))</f>
        <v>부적합</v>
      </c>
      <c r="D14" s="208"/>
      <c r="E14" s="208">
        <f>'환경 4주'!E14:E15</f>
        <v>0</v>
      </c>
      <c r="F14" s="23" t="s">
        <v>51</v>
      </c>
      <c r="G14" s="208" t="str">
        <f>IF('환경 4주'!H14="불량","부적합",IF('환경 4주'!H14="주의","주의","적합"))</f>
        <v>부적합</v>
      </c>
      <c r="H14" s="209"/>
    </row>
    <row r="15" spans="1:8" ht="18.75" customHeight="1" x14ac:dyDescent="0.3">
      <c r="A15" s="122"/>
      <c r="B15" s="23" t="s">
        <v>52</v>
      </c>
      <c r="C15" s="208" t="str">
        <f>IF('환경 4주'!D15="불량","부적합",IF('환경 4주'!D15="주의","주의","적합"))</f>
        <v>부적합</v>
      </c>
      <c r="D15" s="208"/>
      <c r="E15" s="208"/>
      <c r="F15" s="23" t="s">
        <v>52</v>
      </c>
      <c r="G15" s="208" t="str">
        <f>IF('환경 4주'!H15="불량","부적합",IF('환경 4주'!H15="주의","주의","적합"))</f>
        <v>부적합</v>
      </c>
      <c r="H15" s="209"/>
    </row>
    <row r="16" spans="1:8" ht="18.75" customHeight="1" x14ac:dyDescent="0.3">
      <c r="A16" s="122">
        <f>'환경 4주'!A16:A17</f>
        <v>0</v>
      </c>
      <c r="B16" s="23" t="s">
        <v>51</v>
      </c>
      <c r="C16" s="208" t="str">
        <f>IF('환경 4주'!D16="불량","부적합",IF('환경 4주'!D16="주의","주의","적합"))</f>
        <v>주의</v>
      </c>
      <c r="D16" s="208"/>
      <c r="E16" s="208">
        <f>'환경 4주'!E16:E17</f>
        <v>0</v>
      </c>
      <c r="F16" s="23" t="s">
        <v>51</v>
      </c>
      <c r="G16" s="208" t="str">
        <f>IF('환경 4주'!H16="불량","부적합",IF('환경 4주'!H16="주의","주의","적합"))</f>
        <v>주의</v>
      </c>
      <c r="H16" s="209"/>
    </row>
    <row r="17" spans="1:8" ht="18.75" customHeight="1" x14ac:dyDescent="0.3">
      <c r="A17" s="122"/>
      <c r="B17" s="23" t="s">
        <v>52</v>
      </c>
      <c r="C17" s="208" t="str">
        <f>IF('환경 4주'!D17="불량","부적합",IF('환경 4주'!D17="주의","주의","적합"))</f>
        <v>부적합</v>
      </c>
      <c r="D17" s="208"/>
      <c r="E17" s="208"/>
      <c r="F17" s="23" t="s">
        <v>52</v>
      </c>
      <c r="G17" s="208" t="str">
        <f>IF('환경 4주'!H17="불량","부적합",IF('환경 4주'!H17="주의","주의","적합"))</f>
        <v>부적합</v>
      </c>
      <c r="H17" s="209"/>
    </row>
    <row r="18" spans="1:8" ht="18.75" customHeight="1" x14ac:dyDescent="0.3">
      <c r="A18" s="122">
        <f>'환경 4주'!A18:A19</f>
        <v>0</v>
      </c>
      <c r="B18" s="23" t="s">
        <v>51</v>
      </c>
      <c r="C18" s="208" t="str">
        <f>IF('환경 4주'!D18="불량","부적합",IF('환경 4주'!D18="주의","주의","적합"))</f>
        <v>주의</v>
      </c>
      <c r="D18" s="208"/>
      <c r="E18" s="208">
        <f>'환경 4주'!E18:E19</f>
        <v>0</v>
      </c>
      <c r="F18" s="23" t="s">
        <v>51</v>
      </c>
      <c r="G18" s="208" t="str">
        <f>IF('환경 4주'!H18="불량","부적합",IF('환경 4주'!H18="주의","주의","적합"))</f>
        <v>주의</v>
      </c>
      <c r="H18" s="209"/>
    </row>
    <row r="19" spans="1:8" ht="18.75" customHeight="1" x14ac:dyDescent="0.3">
      <c r="A19" s="122"/>
      <c r="B19" s="23" t="s">
        <v>52</v>
      </c>
      <c r="C19" s="208" t="str">
        <f>IF('환경 4주'!D19="불량","부적합",IF('환경 4주'!D19="주의","주의","적합"))</f>
        <v>부적합</v>
      </c>
      <c r="D19" s="208"/>
      <c r="E19" s="208"/>
      <c r="F19" s="23" t="s">
        <v>52</v>
      </c>
      <c r="G19" s="208" t="str">
        <f>IF('환경 4주'!H19="불량","부적합",IF('환경 4주'!H19="주의","주의","적합"))</f>
        <v>부적합</v>
      </c>
      <c r="H19" s="209"/>
    </row>
    <row r="20" spans="1:8" ht="18.75" customHeight="1" x14ac:dyDescent="0.3">
      <c r="A20" s="122">
        <f>'환경 4주'!A20:A21</f>
        <v>0</v>
      </c>
      <c r="B20" s="23" t="s">
        <v>51</v>
      </c>
      <c r="C20" s="208" t="str">
        <f>IF('환경 4주'!D20="불량","부적합",IF('환경 4주'!D20="주의","주의","적합"))</f>
        <v>부적합</v>
      </c>
      <c r="D20" s="208"/>
      <c r="E20" s="208">
        <f>'환경 4주'!E20:E21</f>
        <v>0</v>
      </c>
      <c r="F20" s="23" t="s">
        <v>51</v>
      </c>
      <c r="G20" s="208" t="str">
        <f>IF('환경 4주'!H20="불량","부적합",IF('환경 4주'!H20="주의","주의","적합"))</f>
        <v>부적합</v>
      </c>
      <c r="H20" s="209"/>
    </row>
    <row r="21" spans="1:8" ht="18.75" customHeight="1" x14ac:dyDescent="0.3">
      <c r="A21" s="122"/>
      <c r="B21" s="23" t="s">
        <v>52</v>
      </c>
      <c r="C21" s="208" t="str">
        <f>IF('환경 4주'!D21="불량","부적합",IF('환경 4주'!D21="주의","주의","적합"))</f>
        <v>부적합</v>
      </c>
      <c r="D21" s="208"/>
      <c r="E21" s="208"/>
      <c r="F21" s="23" t="s">
        <v>52</v>
      </c>
      <c r="G21" s="208" t="str">
        <f>IF('환경 4주'!H21="불량","부적합",IF('환경 4주'!H21="주의","주의","적합"))</f>
        <v>부적합</v>
      </c>
      <c r="H21" s="209"/>
    </row>
    <row r="22" spans="1:8" ht="18.75" customHeight="1" x14ac:dyDescent="0.3">
      <c r="A22" s="122">
        <f>'환경 4주'!A22:A23</f>
        <v>0</v>
      </c>
      <c r="B22" s="23" t="s">
        <v>51</v>
      </c>
      <c r="C22" s="208" t="str">
        <f>IF('환경 4주'!D22="불량","부적합",IF('환경 4주'!D22="주의","주의","적합"))</f>
        <v>부적합</v>
      </c>
      <c r="D22" s="208"/>
      <c r="E22" s="208">
        <f>'환경 4주'!E22:E23</f>
        <v>0</v>
      </c>
      <c r="F22" s="23" t="s">
        <v>51</v>
      </c>
      <c r="G22" s="208" t="str">
        <f>IF('환경 4주'!H22="불량","부적합",IF('환경 4주'!H22="주의","주의","적합"))</f>
        <v>부적합</v>
      </c>
      <c r="H22" s="209"/>
    </row>
    <row r="23" spans="1:8" ht="18.75" customHeight="1" x14ac:dyDescent="0.3">
      <c r="A23" s="122"/>
      <c r="B23" s="23" t="s">
        <v>52</v>
      </c>
      <c r="C23" s="208" t="str">
        <f>IF('환경 4주'!D23="불량","부적합",IF('환경 4주'!D23="주의","주의","적합"))</f>
        <v>부적합</v>
      </c>
      <c r="D23" s="208"/>
      <c r="E23" s="208"/>
      <c r="F23" s="23" t="s">
        <v>52</v>
      </c>
      <c r="G23" s="208" t="str">
        <f>IF('환경 4주'!H23="불량","부적합",IF('환경 4주'!H23="주의","주의","적합"))</f>
        <v>부적합</v>
      </c>
      <c r="H23" s="209"/>
    </row>
    <row r="24" spans="1:8" ht="18.75" customHeight="1" x14ac:dyDescent="0.3">
      <c r="A24" s="122">
        <f>'환경 4주'!A24:A25</f>
        <v>0</v>
      </c>
      <c r="B24" s="23" t="s">
        <v>51</v>
      </c>
      <c r="C24" s="208" t="str">
        <f>IF('환경 4주'!D24="불량","부적합",IF('환경 4주'!D24="주의","주의","적합"))</f>
        <v>부적합</v>
      </c>
      <c r="D24" s="208"/>
      <c r="E24" s="208">
        <f>'환경 4주'!E24:E25</f>
        <v>0</v>
      </c>
      <c r="F24" s="23" t="s">
        <v>51</v>
      </c>
      <c r="G24" s="208" t="str">
        <f>IF('환경 4주'!H24="불량","부적합",IF('환경 4주'!H24="주의","주의","적합"))</f>
        <v>부적합</v>
      </c>
      <c r="H24" s="209"/>
    </row>
    <row r="25" spans="1:8" ht="18.75" customHeight="1" x14ac:dyDescent="0.3">
      <c r="A25" s="122"/>
      <c r="B25" s="23" t="s">
        <v>52</v>
      </c>
      <c r="C25" s="208" t="str">
        <f>IF('환경 4주'!D25="불량","부적합",IF('환경 4주'!D25="주의","주의","적합"))</f>
        <v>부적합</v>
      </c>
      <c r="D25" s="208"/>
      <c r="E25" s="208"/>
      <c r="F25" s="23" t="s">
        <v>52</v>
      </c>
      <c r="G25" s="208" t="str">
        <f>IF('환경 4주'!H25="불량","부적합",IF('환경 4주'!H25="주의","주의","적합"))</f>
        <v>부적합</v>
      </c>
      <c r="H25" s="209"/>
    </row>
    <row r="26" spans="1:8" ht="18.75" customHeight="1" x14ac:dyDescent="0.3">
      <c r="A26" s="122">
        <f>'환경 4주'!A26:A27</f>
        <v>0</v>
      </c>
      <c r="B26" s="23" t="s">
        <v>51</v>
      </c>
      <c r="C26" s="208" t="str">
        <f>IF('환경 4주'!D26="불량","부적합",IF('환경 4주'!D26="주의","주의","적합"))</f>
        <v>적합</v>
      </c>
      <c r="D26" s="208"/>
      <c r="E26" s="208">
        <f>'환경 4주'!E26:E27</f>
        <v>0</v>
      </c>
      <c r="F26" s="23" t="s">
        <v>51</v>
      </c>
      <c r="G26" s="208" t="str">
        <f>IF('환경 4주'!H26="불량","부적합",IF('환경 4주'!H26="주의","주의","적합"))</f>
        <v>적합</v>
      </c>
      <c r="H26" s="209"/>
    </row>
    <row r="27" spans="1:8" ht="18.75" customHeight="1" thickBot="1" x14ac:dyDescent="0.35">
      <c r="A27" s="214"/>
      <c r="B27" s="33" t="s">
        <v>52</v>
      </c>
      <c r="C27" s="215" t="str">
        <f>IF('환경 4주'!D27="불량","부적합",IF('환경 4주'!D27="주의","주의","적합"))</f>
        <v>적합</v>
      </c>
      <c r="D27" s="215"/>
      <c r="E27" s="215"/>
      <c r="F27" s="33" t="s">
        <v>52</v>
      </c>
      <c r="G27" s="215" t="str">
        <f>IF('환경 4주'!H27="불량","부적합",IF('환경 4주'!H27="주의","주의","적합"))</f>
        <v>적합</v>
      </c>
      <c r="H27" s="21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62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77">
    <mergeCell ref="A1:H1"/>
    <mergeCell ref="G3:H3"/>
    <mergeCell ref="D4:E4"/>
    <mergeCell ref="C7:D7"/>
    <mergeCell ref="G7:H7"/>
    <mergeCell ref="A8:A9"/>
    <mergeCell ref="C8:D8"/>
    <mergeCell ref="E8:E9"/>
    <mergeCell ref="G8:H8"/>
    <mergeCell ref="C9:D9"/>
    <mergeCell ref="G9:H9"/>
    <mergeCell ref="A10:A11"/>
    <mergeCell ref="C10:D10"/>
    <mergeCell ref="E10:E11"/>
    <mergeCell ref="G10:H10"/>
    <mergeCell ref="C11:D11"/>
    <mergeCell ref="G11:H11"/>
    <mergeCell ref="G33:H33"/>
    <mergeCell ref="A26:A27"/>
    <mergeCell ref="C26:D26"/>
    <mergeCell ref="E26:E27"/>
    <mergeCell ref="G26:H26"/>
    <mergeCell ref="C27:D27"/>
    <mergeCell ref="G27:H27"/>
    <mergeCell ref="A22:A23"/>
    <mergeCell ref="A24:A25"/>
    <mergeCell ref="E12:E13"/>
    <mergeCell ref="E14:E15"/>
    <mergeCell ref="A33:B33"/>
    <mergeCell ref="C33:D33"/>
    <mergeCell ref="E33:F33"/>
    <mergeCell ref="A12:A13"/>
    <mergeCell ref="A14:A15"/>
    <mergeCell ref="A16:A17"/>
    <mergeCell ref="A18:A19"/>
    <mergeCell ref="A20:A21"/>
    <mergeCell ref="E18:E19"/>
    <mergeCell ref="E20:E21"/>
    <mergeCell ref="E22:E23"/>
    <mergeCell ref="E24:E25"/>
    <mergeCell ref="C12:D12"/>
    <mergeCell ref="C13:D13"/>
    <mergeCell ref="C14:D14"/>
    <mergeCell ref="C15:D15"/>
    <mergeCell ref="C16:D16"/>
    <mergeCell ref="C24:D24"/>
    <mergeCell ref="C25:D25"/>
    <mergeCell ref="G12:H12"/>
    <mergeCell ref="G13:H13"/>
    <mergeCell ref="G14:H14"/>
    <mergeCell ref="G15:H15"/>
    <mergeCell ref="G16:H16"/>
    <mergeCell ref="G17:H17"/>
    <mergeCell ref="G18:H18"/>
    <mergeCell ref="C17:D17"/>
    <mergeCell ref="C18:D18"/>
    <mergeCell ref="C19:D19"/>
    <mergeCell ref="C20:D20"/>
    <mergeCell ref="C21:D21"/>
    <mergeCell ref="C22:D22"/>
    <mergeCell ref="E16:E17"/>
    <mergeCell ref="G25:H25"/>
    <mergeCell ref="A42:H42"/>
    <mergeCell ref="A43:H43"/>
    <mergeCell ref="D5:E5"/>
    <mergeCell ref="F4:F5"/>
    <mergeCell ref="G4:H5"/>
    <mergeCell ref="C31:D32"/>
    <mergeCell ref="E31:F32"/>
    <mergeCell ref="G31:H32"/>
    <mergeCell ref="G19:H19"/>
    <mergeCell ref="G20:H20"/>
    <mergeCell ref="G21:H21"/>
    <mergeCell ref="G22:H22"/>
    <mergeCell ref="G23:H23"/>
    <mergeCell ref="G24:H24"/>
    <mergeCell ref="C23:D23"/>
  </mergeCells>
  <phoneticPr fontId="3" type="noConversion"/>
  <conditionalFormatting sqref="C8:D27 G8:H27">
    <cfRule type="containsText" dxfId="14" priority="2" operator="containsText" text="부적합">
      <formula>NOT(ISERROR(SEARCH("부적합",C8)))</formula>
    </cfRule>
  </conditionalFormatting>
  <conditionalFormatting sqref="C8:E27 G8:H27">
    <cfRule type="containsText" dxfId="13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44"/>
  <sheetViews>
    <sheetView zoomScaleNormal="100" workbookViewId="0">
      <selection activeCell="J38" sqref="J3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47</v>
      </c>
      <c r="B1" s="99"/>
      <c r="C1" s="99"/>
      <c r="D1" s="99"/>
      <c r="E1" s="99"/>
      <c r="F1" s="99"/>
      <c r="G1" s="99"/>
      <c r="H1" s="99"/>
    </row>
    <row r="3" spans="1:8" x14ac:dyDescent="0.3">
      <c r="F3" s="26" t="s">
        <v>11</v>
      </c>
      <c r="G3" s="114" t="s">
        <v>12</v>
      </c>
      <c r="H3" s="115"/>
    </row>
    <row r="4" spans="1:8" x14ac:dyDescent="0.3">
      <c r="A4" s="4" t="s">
        <v>48</v>
      </c>
      <c r="B4" s="46" t="s">
        <v>49</v>
      </c>
      <c r="C4" s="4" t="s">
        <v>14</v>
      </c>
      <c r="D4" s="103" t="s">
        <v>16</v>
      </c>
      <c r="E4" s="103"/>
      <c r="F4" s="204" t="s">
        <v>18</v>
      </c>
      <c r="G4" s="206" t="s">
        <v>20</v>
      </c>
      <c r="H4" s="145"/>
    </row>
    <row r="5" spans="1:8" x14ac:dyDescent="0.3">
      <c r="A5" s="4" t="s">
        <v>53</v>
      </c>
      <c r="B5" s="46"/>
      <c r="C5" s="4" t="s">
        <v>54</v>
      </c>
      <c r="D5" s="139" t="s">
        <v>57</v>
      </c>
      <c r="E5" s="140"/>
      <c r="F5" s="205"/>
      <c r="G5" s="207"/>
      <c r="H5" s="147"/>
    </row>
    <row r="6" spans="1:8" ht="15.75" thickBot="1" x14ac:dyDescent="0.35"/>
    <row r="7" spans="1:8" x14ac:dyDescent="0.3">
      <c r="A7" s="29" t="s">
        <v>50</v>
      </c>
      <c r="B7" s="25" t="s">
        <v>22</v>
      </c>
      <c r="C7" s="44" t="s">
        <v>23</v>
      </c>
      <c r="D7" s="36" t="s">
        <v>3</v>
      </c>
      <c r="E7" s="39" t="s">
        <v>41</v>
      </c>
      <c r="F7" s="44" t="s">
        <v>25</v>
      </c>
      <c r="G7" s="44" t="s">
        <v>23</v>
      </c>
      <c r="H7" s="7" t="s">
        <v>3</v>
      </c>
    </row>
    <row r="8" spans="1:8" ht="18.75" customHeight="1" x14ac:dyDescent="0.3">
      <c r="A8" s="203">
        <v>110</v>
      </c>
      <c r="B8" s="26" t="s">
        <v>51</v>
      </c>
      <c r="C8" s="50" t="s">
        <v>26</v>
      </c>
      <c r="D8" s="38" t="str">
        <f>IF(C8="음성","양호",IF(ISERROR(FIND(".",C8)),"불량","주의"))</f>
        <v>양호</v>
      </c>
      <c r="E8" s="196">
        <v>120</v>
      </c>
      <c r="F8" s="26" t="s">
        <v>51</v>
      </c>
      <c r="G8" s="28" t="s">
        <v>26</v>
      </c>
      <c r="H8" s="32" t="str">
        <f>IF(G8="음성","양호",IF(ISERROR(FIND(".",G8)),"불량","주의"))</f>
        <v>양호</v>
      </c>
    </row>
    <row r="9" spans="1:8" ht="18.75" customHeight="1" x14ac:dyDescent="0.3">
      <c r="A9" s="199"/>
      <c r="B9" s="26" t="s">
        <v>52</v>
      </c>
      <c r="C9" s="46" t="s">
        <v>26</v>
      </c>
      <c r="D9" s="38" t="str">
        <f t="shared" ref="D9:D27" si="0">IF(C9="음성","양호",IF(ISERROR(FIND(".",C9)),"불량","주의"))</f>
        <v>양호</v>
      </c>
      <c r="E9" s="197"/>
      <c r="F9" s="26" t="s">
        <v>52</v>
      </c>
      <c r="G9" s="28" t="s">
        <v>26</v>
      </c>
      <c r="H9" s="32" t="str">
        <f t="shared" ref="H9:H27" si="1">IF(G9="음성","양호",IF(ISERROR(FIND(".",G9)),"불량","주의"))</f>
        <v>양호</v>
      </c>
    </row>
    <row r="10" spans="1:8" ht="18.75" customHeight="1" x14ac:dyDescent="0.3">
      <c r="A10" s="198">
        <v>130</v>
      </c>
      <c r="B10" s="26" t="s">
        <v>51</v>
      </c>
      <c r="C10" s="46" t="s">
        <v>26</v>
      </c>
      <c r="D10" s="38" t="str">
        <f t="shared" si="0"/>
        <v>양호</v>
      </c>
      <c r="E10" s="196">
        <v>140</v>
      </c>
      <c r="F10" s="26" t="s">
        <v>51</v>
      </c>
      <c r="G10" s="28" t="s">
        <v>26</v>
      </c>
      <c r="H10" s="32" t="str">
        <f t="shared" si="1"/>
        <v>양호</v>
      </c>
    </row>
    <row r="11" spans="1:8" ht="18.75" customHeight="1" x14ac:dyDescent="0.3">
      <c r="A11" s="199"/>
      <c r="B11" s="26" t="s">
        <v>52</v>
      </c>
      <c r="C11" s="46" t="s">
        <v>26</v>
      </c>
      <c r="D11" s="38" t="str">
        <f t="shared" si="0"/>
        <v>양호</v>
      </c>
      <c r="E11" s="197"/>
      <c r="F11" s="26" t="s">
        <v>52</v>
      </c>
      <c r="G11" s="28" t="s">
        <v>26</v>
      </c>
      <c r="H11" s="32" t="str">
        <f t="shared" si="1"/>
        <v>양호</v>
      </c>
    </row>
    <row r="12" spans="1:8" ht="18.75" customHeight="1" x14ac:dyDescent="0.3">
      <c r="A12" s="198"/>
      <c r="B12" s="26" t="s">
        <v>51</v>
      </c>
      <c r="C12" s="46" t="s">
        <v>68</v>
      </c>
      <c r="D12" s="38" t="str">
        <f t="shared" si="0"/>
        <v>주의</v>
      </c>
      <c r="E12" s="196"/>
      <c r="F12" s="26" t="s">
        <v>51</v>
      </c>
      <c r="G12" s="28" t="s">
        <v>58</v>
      </c>
      <c r="H12" s="32" t="str">
        <f t="shared" si="1"/>
        <v>주의</v>
      </c>
    </row>
    <row r="13" spans="1:8" ht="18.75" customHeight="1" x14ac:dyDescent="0.3">
      <c r="A13" s="199"/>
      <c r="B13" s="26" t="s">
        <v>52</v>
      </c>
      <c r="C13" s="46" t="s">
        <v>69</v>
      </c>
      <c r="D13" s="38" t="str">
        <f t="shared" si="0"/>
        <v>주의</v>
      </c>
      <c r="E13" s="197"/>
      <c r="F13" s="26" t="s">
        <v>52</v>
      </c>
      <c r="G13" s="28"/>
      <c r="H13" s="32" t="str">
        <f t="shared" si="1"/>
        <v>불량</v>
      </c>
    </row>
    <row r="14" spans="1:8" ht="18.75" customHeight="1" x14ac:dyDescent="0.3">
      <c r="A14" s="198"/>
      <c r="B14" s="26" t="s">
        <v>51</v>
      </c>
      <c r="C14" s="46" t="s">
        <v>70</v>
      </c>
      <c r="D14" s="38" t="str">
        <f t="shared" si="0"/>
        <v>불량</v>
      </c>
      <c r="E14" s="196"/>
      <c r="F14" s="26" t="s">
        <v>51</v>
      </c>
      <c r="G14" s="28"/>
      <c r="H14" s="32" t="str">
        <f t="shared" si="1"/>
        <v>불량</v>
      </c>
    </row>
    <row r="15" spans="1:8" ht="18.75" customHeight="1" x14ac:dyDescent="0.3">
      <c r="A15" s="199"/>
      <c r="B15" s="26" t="s">
        <v>52</v>
      </c>
      <c r="C15" s="46"/>
      <c r="D15" s="38" t="str">
        <f t="shared" si="0"/>
        <v>불량</v>
      </c>
      <c r="E15" s="197"/>
      <c r="F15" s="26" t="s">
        <v>52</v>
      </c>
      <c r="G15" s="28"/>
      <c r="H15" s="32" t="str">
        <f t="shared" si="1"/>
        <v>불량</v>
      </c>
    </row>
    <row r="16" spans="1:8" ht="18.75" customHeight="1" x14ac:dyDescent="0.3">
      <c r="A16" s="198"/>
      <c r="B16" s="26" t="s">
        <v>51</v>
      </c>
      <c r="C16" s="46" t="s">
        <v>58</v>
      </c>
      <c r="D16" s="38" t="str">
        <f t="shared" si="0"/>
        <v>주의</v>
      </c>
      <c r="E16" s="196"/>
      <c r="F16" s="26" t="s">
        <v>51</v>
      </c>
      <c r="G16" s="28" t="s">
        <v>58</v>
      </c>
      <c r="H16" s="32" t="str">
        <f t="shared" si="1"/>
        <v>주의</v>
      </c>
    </row>
    <row r="17" spans="1:8" ht="18.75" customHeight="1" x14ac:dyDescent="0.3">
      <c r="A17" s="199"/>
      <c r="B17" s="26" t="s">
        <v>52</v>
      </c>
      <c r="C17" s="46"/>
      <c r="D17" s="38" t="str">
        <f t="shared" si="0"/>
        <v>불량</v>
      </c>
      <c r="E17" s="197"/>
      <c r="F17" s="26" t="s">
        <v>52</v>
      </c>
      <c r="G17" s="28"/>
      <c r="H17" s="32" t="str">
        <f t="shared" si="1"/>
        <v>불량</v>
      </c>
    </row>
    <row r="18" spans="1:8" ht="18.75" customHeight="1" x14ac:dyDescent="0.3">
      <c r="A18" s="198"/>
      <c r="B18" s="26" t="s">
        <v>51</v>
      </c>
      <c r="C18" s="46" t="s">
        <v>58</v>
      </c>
      <c r="D18" s="38" t="str">
        <f t="shared" si="0"/>
        <v>주의</v>
      </c>
      <c r="E18" s="196"/>
      <c r="F18" s="26" t="s">
        <v>51</v>
      </c>
      <c r="G18" s="28" t="s">
        <v>58</v>
      </c>
      <c r="H18" s="32" t="str">
        <f t="shared" si="1"/>
        <v>주의</v>
      </c>
    </row>
    <row r="19" spans="1:8" ht="18.75" customHeight="1" x14ac:dyDescent="0.3">
      <c r="A19" s="199"/>
      <c r="B19" s="26" t="s">
        <v>52</v>
      </c>
      <c r="C19" s="46"/>
      <c r="D19" s="38" t="str">
        <f t="shared" si="0"/>
        <v>불량</v>
      </c>
      <c r="E19" s="197"/>
      <c r="F19" s="26" t="s">
        <v>52</v>
      </c>
      <c r="G19" s="28"/>
      <c r="H19" s="32" t="str">
        <f t="shared" si="1"/>
        <v>불량</v>
      </c>
    </row>
    <row r="20" spans="1:8" ht="18.75" customHeight="1" x14ac:dyDescent="0.3">
      <c r="A20" s="198"/>
      <c r="B20" s="26" t="s">
        <v>51</v>
      </c>
      <c r="C20" s="46"/>
      <c r="D20" s="38" t="str">
        <f t="shared" si="0"/>
        <v>불량</v>
      </c>
      <c r="E20" s="196"/>
      <c r="F20" s="26" t="s">
        <v>51</v>
      </c>
      <c r="G20" s="28"/>
      <c r="H20" s="32" t="str">
        <f t="shared" si="1"/>
        <v>불량</v>
      </c>
    </row>
    <row r="21" spans="1:8" ht="18.75" customHeight="1" x14ac:dyDescent="0.3">
      <c r="A21" s="199"/>
      <c r="B21" s="26" t="s">
        <v>52</v>
      </c>
      <c r="C21" s="46"/>
      <c r="D21" s="38" t="str">
        <f t="shared" si="0"/>
        <v>불량</v>
      </c>
      <c r="E21" s="197"/>
      <c r="F21" s="26" t="s">
        <v>52</v>
      </c>
      <c r="G21" s="28"/>
      <c r="H21" s="32" t="str">
        <f t="shared" si="1"/>
        <v>불량</v>
      </c>
    </row>
    <row r="22" spans="1:8" ht="18.75" customHeight="1" x14ac:dyDescent="0.3">
      <c r="A22" s="198"/>
      <c r="B22" s="26" t="s">
        <v>51</v>
      </c>
      <c r="C22" s="46"/>
      <c r="D22" s="38" t="str">
        <f t="shared" si="0"/>
        <v>불량</v>
      </c>
      <c r="E22" s="196"/>
      <c r="F22" s="26" t="s">
        <v>51</v>
      </c>
      <c r="G22" s="28"/>
      <c r="H22" s="32" t="str">
        <f t="shared" si="1"/>
        <v>불량</v>
      </c>
    </row>
    <row r="23" spans="1:8" ht="18.75" customHeight="1" x14ac:dyDescent="0.3">
      <c r="A23" s="199"/>
      <c r="B23" s="26" t="s">
        <v>52</v>
      </c>
      <c r="C23" s="46"/>
      <c r="D23" s="38" t="str">
        <f t="shared" si="0"/>
        <v>불량</v>
      </c>
      <c r="E23" s="197"/>
      <c r="F23" s="26" t="s">
        <v>52</v>
      </c>
      <c r="G23" s="28"/>
      <c r="H23" s="32" t="str">
        <f t="shared" si="1"/>
        <v>불량</v>
      </c>
    </row>
    <row r="24" spans="1:8" ht="18.75" customHeight="1" x14ac:dyDescent="0.3">
      <c r="A24" s="198"/>
      <c r="B24" s="26" t="s">
        <v>51</v>
      </c>
      <c r="C24" s="46"/>
      <c r="D24" s="38" t="str">
        <f t="shared" si="0"/>
        <v>불량</v>
      </c>
      <c r="E24" s="196"/>
      <c r="F24" s="26" t="s">
        <v>51</v>
      </c>
      <c r="G24" s="28"/>
      <c r="H24" s="32" t="str">
        <f t="shared" si="1"/>
        <v>불량</v>
      </c>
    </row>
    <row r="25" spans="1:8" ht="18.75" customHeight="1" x14ac:dyDescent="0.3">
      <c r="A25" s="199"/>
      <c r="B25" s="26" t="s">
        <v>52</v>
      </c>
      <c r="C25" s="46"/>
      <c r="D25" s="38" t="str">
        <f t="shared" si="0"/>
        <v>불량</v>
      </c>
      <c r="E25" s="197"/>
      <c r="F25" s="26" t="s">
        <v>52</v>
      </c>
      <c r="G25" s="28"/>
      <c r="H25" s="32" t="str">
        <f t="shared" si="1"/>
        <v>불량</v>
      </c>
    </row>
    <row r="26" spans="1:8" ht="18.75" customHeight="1" x14ac:dyDescent="0.3">
      <c r="A26" s="200"/>
      <c r="B26" s="26" t="s">
        <v>51</v>
      </c>
      <c r="C26" s="46" t="s">
        <v>26</v>
      </c>
      <c r="D26" s="38" t="str">
        <f t="shared" si="0"/>
        <v>양호</v>
      </c>
      <c r="E26" s="196"/>
      <c r="F26" s="26" t="s">
        <v>51</v>
      </c>
      <c r="G26" s="28" t="s">
        <v>26</v>
      </c>
      <c r="H26" s="32" t="str">
        <f t="shared" si="1"/>
        <v>양호</v>
      </c>
    </row>
    <row r="27" spans="1:8" ht="18.75" customHeight="1" thickBot="1" x14ac:dyDescent="0.35">
      <c r="A27" s="201"/>
      <c r="B27" s="33" t="s">
        <v>52</v>
      </c>
      <c r="C27" s="51" t="s">
        <v>26</v>
      </c>
      <c r="D27" s="43" t="str">
        <f t="shared" si="0"/>
        <v>양호</v>
      </c>
      <c r="E27" s="202"/>
      <c r="F27" s="33" t="s">
        <v>52</v>
      </c>
      <c r="G27" s="34" t="s">
        <v>26</v>
      </c>
      <c r="H27" s="35" t="str">
        <f t="shared" si="1"/>
        <v>양호</v>
      </c>
    </row>
    <row r="28" spans="1:8" x14ac:dyDescent="0.3">
      <c r="A28" s="3"/>
    </row>
    <row r="30" spans="1:8" x14ac:dyDescent="0.3">
      <c r="A30" s="1" t="s">
        <v>28</v>
      </c>
    </row>
    <row r="31" spans="1:8" x14ac:dyDescent="0.3">
      <c r="A31" s="15"/>
      <c r="B31" s="16" t="s">
        <v>6</v>
      </c>
      <c r="C31" s="170" t="s">
        <v>7</v>
      </c>
      <c r="D31" s="170"/>
      <c r="E31" s="170" t="s">
        <v>59</v>
      </c>
      <c r="F31" s="170"/>
      <c r="G31" s="170" t="s">
        <v>60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36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35">
    <mergeCell ref="A43:H43"/>
    <mergeCell ref="A44:H44"/>
    <mergeCell ref="A26:A27"/>
    <mergeCell ref="E26:E27"/>
    <mergeCell ref="C31:D32"/>
    <mergeCell ref="E31:F32"/>
    <mergeCell ref="G31:H32"/>
    <mergeCell ref="A33:B33"/>
    <mergeCell ref="C33:D33"/>
    <mergeCell ref="E33:F33"/>
    <mergeCell ref="G33:H33"/>
    <mergeCell ref="A20:A21"/>
    <mergeCell ref="E20:E21"/>
    <mergeCell ref="A22:A23"/>
    <mergeCell ref="E22:E23"/>
    <mergeCell ref="A24:A25"/>
    <mergeCell ref="E24:E25"/>
    <mergeCell ref="A14:A15"/>
    <mergeCell ref="E14:E15"/>
    <mergeCell ref="A16:A17"/>
    <mergeCell ref="E16:E17"/>
    <mergeCell ref="A18:A19"/>
    <mergeCell ref="E18:E19"/>
    <mergeCell ref="A8:A9"/>
    <mergeCell ref="E8:E9"/>
    <mergeCell ref="A10:A11"/>
    <mergeCell ref="E10:E11"/>
    <mergeCell ref="A12:A13"/>
    <mergeCell ref="E12:E13"/>
    <mergeCell ref="A1:H1"/>
    <mergeCell ref="G3:H3"/>
    <mergeCell ref="D4:E4"/>
    <mergeCell ref="F4:F5"/>
    <mergeCell ref="G4:H5"/>
    <mergeCell ref="D5:E5"/>
  </mergeCells>
  <phoneticPr fontId="3" type="noConversion"/>
  <conditionalFormatting sqref="D8:D27 H8:H27">
    <cfRule type="containsText" dxfId="12" priority="11" operator="containsText" text="불량">
      <formula>NOT(ISERROR(SEARCH("불량",D8)))</formula>
    </cfRule>
  </conditionalFormatting>
  <conditionalFormatting sqref="C8:C10 C26:C27">
    <cfRule type="containsText" dxfId="11" priority="10" operator="containsText" text="양성">
      <formula>NOT(ISERROR(SEARCH("양성",C8)))</formula>
    </cfRule>
  </conditionalFormatting>
  <conditionalFormatting sqref="G8:G9 G26:G27">
    <cfRule type="containsText" dxfId="10" priority="9" operator="containsText" text="양성">
      <formula>NOT(ISERROR(SEARCH("양성",G8)))</formula>
    </cfRule>
  </conditionalFormatting>
  <conditionalFormatting sqref="C11:C25">
    <cfRule type="containsText" dxfId="9" priority="8" operator="containsText" text="양성">
      <formula>NOT(ISERROR(SEARCH("양성",C11)))</formula>
    </cfRule>
  </conditionalFormatting>
  <conditionalFormatting sqref="G10">
    <cfRule type="containsText" dxfId="8" priority="7" operator="containsText" text="양성">
      <formula>NOT(ISERROR(SEARCH("양성",G10)))</formula>
    </cfRule>
  </conditionalFormatting>
  <conditionalFormatting sqref="G11:G25">
    <cfRule type="containsText" dxfId="7" priority="6" operator="containsText" text="양성">
      <formula>NOT(ISERROR(SEARCH("양성",G11)))</formula>
    </cfRule>
  </conditionalFormatting>
  <conditionalFormatting sqref="C11:C25">
    <cfRule type="containsText" dxfId="6" priority="5" operator="containsText" text="양성">
      <formula>NOT(ISERROR(SEARCH("양성",C11)))</formula>
    </cfRule>
  </conditionalFormatting>
  <conditionalFormatting sqref="G10">
    <cfRule type="containsText" dxfId="5" priority="4" operator="containsText" text="양성">
      <formula>NOT(ISERROR(SEARCH("양성",G10)))</formula>
    </cfRule>
  </conditionalFormatting>
  <conditionalFormatting sqref="G11:G25">
    <cfRule type="containsText" dxfId="4" priority="3" operator="containsText" text="양성">
      <formula>NOT(ISERROR(SEARCH("양성",G11)))</formula>
    </cfRule>
  </conditionalFormatting>
  <conditionalFormatting sqref="D8:D27">
    <cfRule type="containsText" dxfId="3" priority="2" operator="containsText" text="주의">
      <formula>NOT(ISERROR(SEARCH("주의",D8)))</formula>
    </cfRule>
  </conditionalFormatting>
  <conditionalFormatting sqref="H8:H27">
    <cfRule type="containsText" dxfId="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I24" sqref="I24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8" t="s">
        <v>47</v>
      </c>
      <c r="B1" s="99"/>
      <c r="C1" s="99"/>
      <c r="D1" s="99"/>
      <c r="E1" s="99"/>
      <c r="F1" s="99"/>
      <c r="G1" s="99"/>
      <c r="H1" s="99"/>
    </row>
    <row r="3" spans="1:8" x14ac:dyDescent="0.3">
      <c r="F3" s="26" t="s">
        <v>11</v>
      </c>
      <c r="G3" s="114" t="str">
        <f>'환경 8주 '!G3:H3</f>
        <v>17-2015</v>
      </c>
      <c r="H3" s="115"/>
    </row>
    <row r="4" spans="1:8" x14ac:dyDescent="0.3">
      <c r="A4" s="4" t="s">
        <v>4</v>
      </c>
      <c r="B4" s="26" t="str">
        <f>'환경 8주 '!B4</f>
        <v>둔포농장</v>
      </c>
      <c r="C4" s="4" t="s">
        <v>45</v>
      </c>
      <c r="D4" s="117" t="str">
        <f>'환경 8주 '!D4:E4</f>
        <v>2017.11.15</v>
      </c>
      <c r="E4" s="117"/>
      <c r="F4" s="204" t="s">
        <v>19</v>
      </c>
      <c r="G4" s="210" t="str">
        <f>'환경 8주 '!G4:H4</f>
        <v>김병윤, 윤재성</v>
      </c>
      <c r="H4" s="211"/>
    </row>
    <row r="5" spans="1:8" x14ac:dyDescent="0.3">
      <c r="A5" s="4" t="s">
        <v>55</v>
      </c>
      <c r="B5" s="26">
        <f>'환경 8주 '!B5</f>
        <v>0</v>
      </c>
      <c r="C5" s="4" t="s">
        <v>56</v>
      </c>
      <c r="D5" s="117" t="str">
        <f>'환경 8주 '!D5:E5</f>
        <v>4주령</v>
      </c>
      <c r="E5" s="117"/>
      <c r="F5" s="205"/>
      <c r="G5" s="212"/>
      <c r="H5" s="213"/>
    </row>
    <row r="6" spans="1:8" ht="15.75" thickBot="1" x14ac:dyDescent="0.35"/>
    <row r="7" spans="1:8" ht="16.5" customHeight="1" x14ac:dyDescent="0.3">
      <c r="A7" s="29" t="s">
        <v>41</v>
      </c>
      <c r="B7" s="44" t="s">
        <v>22</v>
      </c>
      <c r="C7" s="172" t="s">
        <v>30</v>
      </c>
      <c r="D7" s="172"/>
      <c r="E7" s="44" t="s">
        <v>41</v>
      </c>
      <c r="F7" s="6" t="s">
        <v>46</v>
      </c>
      <c r="G7" s="172" t="s">
        <v>30</v>
      </c>
      <c r="H7" s="173"/>
    </row>
    <row r="8" spans="1:8" ht="18.75" customHeight="1" x14ac:dyDescent="0.3">
      <c r="A8" s="122">
        <f>'환경 8주 '!A8:A9</f>
        <v>110</v>
      </c>
      <c r="B8" s="26" t="s">
        <v>51</v>
      </c>
      <c r="C8" s="208" t="str">
        <f>IF('환경 8주 '!D8="불량","부적합",IF('환경 8주 '!D8="주의","주의","적합"))</f>
        <v>적합</v>
      </c>
      <c r="D8" s="208"/>
      <c r="E8" s="208">
        <f>'환경 8주 '!E8:E9</f>
        <v>120</v>
      </c>
      <c r="F8" s="26" t="s">
        <v>51</v>
      </c>
      <c r="G8" s="208" t="str">
        <f>IF('환경 8주 '!H8="불량","부적합",IF('환경 8주 '!H8="주의","주의","적합"))</f>
        <v>적합</v>
      </c>
      <c r="H8" s="209"/>
    </row>
    <row r="9" spans="1:8" ht="18.75" customHeight="1" x14ac:dyDescent="0.3">
      <c r="A9" s="122"/>
      <c r="B9" s="26" t="s">
        <v>52</v>
      </c>
      <c r="C9" s="208" t="str">
        <f>IF('환경 8주 '!D9="불량","부적합",IF('환경 8주 '!D9="주의","주의","적합"))</f>
        <v>적합</v>
      </c>
      <c r="D9" s="208"/>
      <c r="E9" s="208"/>
      <c r="F9" s="26" t="s">
        <v>52</v>
      </c>
      <c r="G9" s="208" t="str">
        <f>IF('환경 8주 '!H9="불량","부적합",IF('환경 8주 '!H9="주의","주의","적합"))</f>
        <v>적합</v>
      </c>
      <c r="H9" s="209"/>
    </row>
    <row r="10" spans="1:8" ht="18.75" customHeight="1" x14ac:dyDescent="0.3">
      <c r="A10" s="122">
        <f>'환경 8주 '!A10:A11</f>
        <v>130</v>
      </c>
      <c r="B10" s="26" t="s">
        <v>51</v>
      </c>
      <c r="C10" s="208" t="str">
        <f>IF('환경 8주 '!D10="불량","부적합",IF('환경 8주 '!D10="주의","주의","적합"))</f>
        <v>적합</v>
      </c>
      <c r="D10" s="208"/>
      <c r="E10" s="208">
        <f>'환경 8주 '!E10:E11</f>
        <v>140</v>
      </c>
      <c r="F10" s="26" t="s">
        <v>51</v>
      </c>
      <c r="G10" s="208" t="str">
        <f>IF('환경 8주 '!H10="불량","부적합",IF('환경 8주 '!H10="주의","주의","적합"))</f>
        <v>적합</v>
      </c>
      <c r="H10" s="209"/>
    </row>
    <row r="11" spans="1:8" ht="18.75" customHeight="1" x14ac:dyDescent="0.3">
      <c r="A11" s="122"/>
      <c r="B11" s="26" t="s">
        <v>52</v>
      </c>
      <c r="C11" s="208" t="str">
        <f>IF('환경 8주 '!D11="불량","부적합",IF('환경 8주 '!D11="주의","주의","적합"))</f>
        <v>적합</v>
      </c>
      <c r="D11" s="208"/>
      <c r="E11" s="208"/>
      <c r="F11" s="26" t="s">
        <v>52</v>
      </c>
      <c r="G11" s="208" t="str">
        <f>IF('환경 8주 '!H11="불량","부적합",IF('환경 8주 '!H11="주의","주의","적합"))</f>
        <v>적합</v>
      </c>
      <c r="H11" s="209"/>
    </row>
    <row r="12" spans="1:8" ht="18.75" customHeight="1" x14ac:dyDescent="0.3">
      <c r="A12" s="122">
        <f>'환경 8주 '!A12:A13</f>
        <v>0</v>
      </c>
      <c r="B12" s="26" t="s">
        <v>51</v>
      </c>
      <c r="C12" s="208" t="str">
        <f>IF('환경 8주 '!D12="불량","부적합",IF('환경 8주 '!D12="주의","주의","적합"))</f>
        <v>주의</v>
      </c>
      <c r="D12" s="208"/>
      <c r="E12" s="208">
        <f>'환경 8주 '!E12:E13</f>
        <v>0</v>
      </c>
      <c r="F12" s="26" t="s">
        <v>51</v>
      </c>
      <c r="G12" s="208" t="str">
        <f>IF('환경 8주 '!H12="불량","부적합",IF('환경 8주 '!H12="주의","주의","적합"))</f>
        <v>주의</v>
      </c>
      <c r="H12" s="209"/>
    </row>
    <row r="13" spans="1:8" ht="18.75" customHeight="1" x14ac:dyDescent="0.3">
      <c r="A13" s="122"/>
      <c r="B13" s="26" t="s">
        <v>52</v>
      </c>
      <c r="C13" s="208" t="str">
        <f>IF('환경 8주 '!D13="불량","부적합",IF('환경 8주 '!D13="주의","주의","적합"))</f>
        <v>주의</v>
      </c>
      <c r="D13" s="208"/>
      <c r="E13" s="208"/>
      <c r="F13" s="26" t="s">
        <v>52</v>
      </c>
      <c r="G13" s="208" t="str">
        <f>IF('환경 8주 '!H13="불량","부적합",IF('환경 8주 '!H13="주의","주의","적합"))</f>
        <v>부적합</v>
      </c>
      <c r="H13" s="209"/>
    </row>
    <row r="14" spans="1:8" ht="18.75" customHeight="1" x14ac:dyDescent="0.3">
      <c r="A14" s="122">
        <f>'환경 8주 '!A14:A15</f>
        <v>0</v>
      </c>
      <c r="B14" s="26" t="s">
        <v>51</v>
      </c>
      <c r="C14" s="208" t="str">
        <f>IF('환경 8주 '!D14="불량","부적합",IF('환경 8주 '!D14="주의","주의","적합"))</f>
        <v>부적합</v>
      </c>
      <c r="D14" s="208"/>
      <c r="E14" s="208">
        <f>'환경 8주 '!E14:E15</f>
        <v>0</v>
      </c>
      <c r="F14" s="26" t="s">
        <v>51</v>
      </c>
      <c r="G14" s="208" t="str">
        <f>IF('환경 8주 '!H14="불량","부적합",IF('환경 8주 '!H14="주의","주의","적합"))</f>
        <v>부적합</v>
      </c>
      <c r="H14" s="209"/>
    </row>
    <row r="15" spans="1:8" ht="18.75" customHeight="1" x14ac:dyDescent="0.3">
      <c r="A15" s="122"/>
      <c r="B15" s="26" t="s">
        <v>52</v>
      </c>
      <c r="C15" s="208" t="str">
        <f>IF('환경 8주 '!D15="불량","부적합",IF('환경 8주 '!D15="주의","주의","적합"))</f>
        <v>부적합</v>
      </c>
      <c r="D15" s="208"/>
      <c r="E15" s="208"/>
      <c r="F15" s="26" t="s">
        <v>52</v>
      </c>
      <c r="G15" s="208" t="str">
        <f>IF('환경 8주 '!H15="불량","부적합",IF('환경 8주 '!H15="주의","주의","적합"))</f>
        <v>부적합</v>
      </c>
      <c r="H15" s="209"/>
    </row>
    <row r="16" spans="1:8" ht="18.75" customHeight="1" x14ac:dyDescent="0.3">
      <c r="A16" s="122">
        <f>'환경 8주 '!A16:A17</f>
        <v>0</v>
      </c>
      <c r="B16" s="26" t="s">
        <v>51</v>
      </c>
      <c r="C16" s="208" t="str">
        <f>IF('환경 8주 '!D16="불량","부적합",IF('환경 8주 '!D16="주의","주의","적합"))</f>
        <v>주의</v>
      </c>
      <c r="D16" s="208"/>
      <c r="E16" s="208">
        <f>'환경 8주 '!E16:E17</f>
        <v>0</v>
      </c>
      <c r="F16" s="26" t="s">
        <v>51</v>
      </c>
      <c r="G16" s="208" t="str">
        <f>IF('환경 8주 '!H16="불량","부적합",IF('환경 8주 '!H16="주의","주의","적합"))</f>
        <v>주의</v>
      </c>
      <c r="H16" s="209"/>
    </row>
    <row r="17" spans="1:8" ht="18.75" customHeight="1" x14ac:dyDescent="0.3">
      <c r="A17" s="122"/>
      <c r="B17" s="26" t="s">
        <v>52</v>
      </c>
      <c r="C17" s="208" t="str">
        <f>IF('환경 8주 '!D17="불량","부적합",IF('환경 8주 '!D17="주의","주의","적합"))</f>
        <v>부적합</v>
      </c>
      <c r="D17" s="208"/>
      <c r="E17" s="208"/>
      <c r="F17" s="26" t="s">
        <v>52</v>
      </c>
      <c r="G17" s="208" t="str">
        <f>IF('환경 8주 '!H17="불량","부적합",IF('환경 8주 '!H17="주의","주의","적합"))</f>
        <v>부적합</v>
      </c>
      <c r="H17" s="209"/>
    </row>
    <row r="18" spans="1:8" ht="18.75" customHeight="1" x14ac:dyDescent="0.3">
      <c r="A18" s="122">
        <f>'환경 8주 '!A18:A19</f>
        <v>0</v>
      </c>
      <c r="B18" s="26" t="s">
        <v>51</v>
      </c>
      <c r="C18" s="208" t="str">
        <f>IF('환경 8주 '!D18="불량","부적합",IF('환경 8주 '!D18="주의","주의","적합"))</f>
        <v>주의</v>
      </c>
      <c r="D18" s="208"/>
      <c r="E18" s="208">
        <f>'환경 8주 '!E18:E19</f>
        <v>0</v>
      </c>
      <c r="F18" s="26" t="s">
        <v>51</v>
      </c>
      <c r="G18" s="208" t="str">
        <f>IF('환경 8주 '!H18="불량","부적합",IF('환경 8주 '!H18="주의","주의","적합"))</f>
        <v>주의</v>
      </c>
      <c r="H18" s="209"/>
    </row>
    <row r="19" spans="1:8" ht="18.75" customHeight="1" x14ac:dyDescent="0.3">
      <c r="A19" s="122"/>
      <c r="B19" s="26" t="s">
        <v>52</v>
      </c>
      <c r="C19" s="208" t="str">
        <f>IF('환경 8주 '!D19="불량","부적합",IF('환경 8주 '!D19="주의","주의","적합"))</f>
        <v>부적합</v>
      </c>
      <c r="D19" s="208"/>
      <c r="E19" s="208"/>
      <c r="F19" s="26" t="s">
        <v>52</v>
      </c>
      <c r="G19" s="208" t="str">
        <f>IF('환경 8주 '!H19="불량","부적합",IF('환경 8주 '!H19="주의","주의","적합"))</f>
        <v>부적합</v>
      </c>
      <c r="H19" s="209"/>
    </row>
    <row r="20" spans="1:8" ht="18.75" customHeight="1" x14ac:dyDescent="0.3">
      <c r="A20" s="122">
        <f>'환경 8주 '!A20:A21</f>
        <v>0</v>
      </c>
      <c r="B20" s="26" t="s">
        <v>51</v>
      </c>
      <c r="C20" s="208" t="str">
        <f>IF('환경 8주 '!D20="불량","부적합",IF('환경 8주 '!D20="주의","주의","적합"))</f>
        <v>부적합</v>
      </c>
      <c r="D20" s="208"/>
      <c r="E20" s="208">
        <f>'환경 8주 '!E20:E21</f>
        <v>0</v>
      </c>
      <c r="F20" s="26" t="s">
        <v>51</v>
      </c>
      <c r="G20" s="208" t="str">
        <f>IF('환경 8주 '!H20="불량","부적합",IF('환경 8주 '!H20="주의","주의","적합"))</f>
        <v>부적합</v>
      </c>
      <c r="H20" s="209"/>
    </row>
    <row r="21" spans="1:8" ht="18.75" customHeight="1" x14ac:dyDescent="0.3">
      <c r="A21" s="122"/>
      <c r="B21" s="26" t="s">
        <v>52</v>
      </c>
      <c r="C21" s="208" t="str">
        <f>IF('환경 8주 '!D21="불량","부적합",IF('환경 8주 '!D21="주의","주의","적합"))</f>
        <v>부적합</v>
      </c>
      <c r="D21" s="208"/>
      <c r="E21" s="208"/>
      <c r="F21" s="26" t="s">
        <v>52</v>
      </c>
      <c r="G21" s="208" t="str">
        <f>IF('환경 8주 '!H21="불량","부적합",IF('환경 8주 '!H21="주의","주의","적합"))</f>
        <v>부적합</v>
      </c>
      <c r="H21" s="209"/>
    </row>
    <row r="22" spans="1:8" ht="18.75" customHeight="1" x14ac:dyDescent="0.3">
      <c r="A22" s="122">
        <f>'환경 8주 '!A22:A23</f>
        <v>0</v>
      </c>
      <c r="B22" s="26" t="s">
        <v>51</v>
      </c>
      <c r="C22" s="208" t="str">
        <f>IF('환경 8주 '!D22="불량","부적합",IF('환경 8주 '!D22="주의","주의","적합"))</f>
        <v>부적합</v>
      </c>
      <c r="D22" s="208"/>
      <c r="E22" s="208">
        <f>'환경 8주 '!E22:E23</f>
        <v>0</v>
      </c>
      <c r="F22" s="26" t="s">
        <v>51</v>
      </c>
      <c r="G22" s="208" t="str">
        <f>IF('환경 8주 '!H22="불량","부적합",IF('환경 8주 '!H22="주의","주의","적합"))</f>
        <v>부적합</v>
      </c>
      <c r="H22" s="209"/>
    </row>
    <row r="23" spans="1:8" ht="18.75" customHeight="1" x14ac:dyDescent="0.3">
      <c r="A23" s="122"/>
      <c r="B23" s="26" t="s">
        <v>52</v>
      </c>
      <c r="C23" s="208" t="str">
        <f>IF('환경 8주 '!D23="불량","부적합",IF('환경 8주 '!D23="주의","주의","적합"))</f>
        <v>부적합</v>
      </c>
      <c r="D23" s="208"/>
      <c r="E23" s="208"/>
      <c r="F23" s="26" t="s">
        <v>52</v>
      </c>
      <c r="G23" s="208" t="str">
        <f>IF('환경 8주 '!H23="불량","부적합",IF('환경 8주 '!H23="주의","주의","적합"))</f>
        <v>부적합</v>
      </c>
      <c r="H23" s="209"/>
    </row>
    <row r="24" spans="1:8" ht="18.75" customHeight="1" x14ac:dyDescent="0.3">
      <c r="A24" s="122">
        <f>'환경 8주 '!A24:A25</f>
        <v>0</v>
      </c>
      <c r="B24" s="26" t="s">
        <v>51</v>
      </c>
      <c r="C24" s="208" t="str">
        <f>IF('환경 8주 '!D24="불량","부적합",IF('환경 8주 '!D24="주의","주의","적합"))</f>
        <v>부적합</v>
      </c>
      <c r="D24" s="208"/>
      <c r="E24" s="208">
        <f>'환경 8주 '!E24:E25</f>
        <v>0</v>
      </c>
      <c r="F24" s="26" t="s">
        <v>51</v>
      </c>
      <c r="G24" s="208" t="str">
        <f>IF('환경 8주 '!H24="불량","부적합",IF('환경 8주 '!H24="주의","주의","적합"))</f>
        <v>부적합</v>
      </c>
      <c r="H24" s="209"/>
    </row>
    <row r="25" spans="1:8" ht="18.75" customHeight="1" x14ac:dyDescent="0.3">
      <c r="A25" s="122"/>
      <c r="B25" s="26" t="s">
        <v>52</v>
      </c>
      <c r="C25" s="208" t="str">
        <f>IF('환경 8주 '!D25="불량","부적합",IF('환경 8주 '!D25="주의","주의","적합"))</f>
        <v>부적합</v>
      </c>
      <c r="D25" s="208"/>
      <c r="E25" s="208"/>
      <c r="F25" s="26" t="s">
        <v>52</v>
      </c>
      <c r="G25" s="208" t="str">
        <f>IF('환경 8주 '!H25="불량","부적합",IF('환경 8주 '!H25="주의","주의","적합"))</f>
        <v>부적합</v>
      </c>
      <c r="H25" s="209"/>
    </row>
    <row r="26" spans="1:8" ht="18.75" customHeight="1" x14ac:dyDescent="0.3">
      <c r="A26" s="122">
        <f>'환경 8주 '!A26:A27</f>
        <v>0</v>
      </c>
      <c r="B26" s="26" t="s">
        <v>51</v>
      </c>
      <c r="C26" s="208" t="str">
        <f>IF('환경 8주 '!D26="불량","부적합",IF('환경 8주 '!D26="주의","주의","적합"))</f>
        <v>적합</v>
      </c>
      <c r="D26" s="208"/>
      <c r="E26" s="208">
        <f>'환경 8주 '!E26:E27</f>
        <v>0</v>
      </c>
      <c r="F26" s="26" t="s">
        <v>51</v>
      </c>
      <c r="G26" s="208" t="str">
        <f>IF('환경 8주 '!H26="불량","부적합",IF('환경 8주 '!H26="주의","주의","적합"))</f>
        <v>적합</v>
      </c>
      <c r="H26" s="209"/>
    </row>
    <row r="27" spans="1:8" ht="18.75" customHeight="1" thickBot="1" x14ac:dyDescent="0.35">
      <c r="A27" s="214"/>
      <c r="B27" s="33" t="s">
        <v>52</v>
      </c>
      <c r="C27" s="215" t="str">
        <f>IF('환경 8주 '!D27="불량","부적합",IF('환경 8주 '!D27="주의","주의","적합"))</f>
        <v>적합</v>
      </c>
      <c r="D27" s="215"/>
      <c r="E27" s="215"/>
      <c r="F27" s="33" t="s">
        <v>52</v>
      </c>
      <c r="G27" s="215" t="str">
        <f>IF('환경 8주 '!H27="불량","부적합",IF('환경 8주 '!H27="주의","주의","적합"))</f>
        <v>적합</v>
      </c>
      <c r="H27" s="21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28</v>
      </c>
    </row>
    <row r="31" spans="1:8" ht="16.5" customHeight="1" x14ac:dyDescent="0.3">
      <c r="A31" s="15"/>
      <c r="B31" s="16" t="s">
        <v>6</v>
      </c>
      <c r="C31" s="170" t="s">
        <v>31</v>
      </c>
      <c r="D31" s="170"/>
      <c r="E31" s="170" t="s">
        <v>59</v>
      </c>
      <c r="F31" s="170"/>
      <c r="G31" s="170" t="s">
        <v>62</v>
      </c>
      <c r="H31" s="170"/>
    </row>
    <row r="32" spans="1:8" x14ac:dyDescent="0.3">
      <c r="A32" s="17" t="s">
        <v>5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23</v>
      </c>
      <c r="B33" s="113"/>
      <c r="C33" s="171" t="s">
        <v>34</v>
      </c>
      <c r="D33" s="171"/>
      <c r="E33" s="117" t="s">
        <v>61</v>
      </c>
      <c r="F33" s="117"/>
      <c r="G33" s="113" t="s">
        <v>63</v>
      </c>
      <c r="H33" s="113"/>
    </row>
    <row r="35" spans="1:8" x14ac:dyDescent="0.3">
      <c r="A35" s="18" t="s">
        <v>35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 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A26:A27"/>
    <mergeCell ref="C26:D26"/>
    <mergeCell ref="E26:E27"/>
    <mergeCell ref="G26:H26"/>
    <mergeCell ref="C27:D27"/>
    <mergeCell ref="G27:H27"/>
    <mergeCell ref="A24:A25"/>
    <mergeCell ref="C24:D24"/>
    <mergeCell ref="E24:E25"/>
    <mergeCell ref="G24:H24"/>
    <mergeCell ref="C25:D25"/>
    <mergeCell ref="G25:H25"/>
    <mergeCell ref="A22:A23"/>
    <mergeCell ref="C22:D22"/>
    <mergeCell ref="E22:E23"/>
    <mergeCell ref="G22:H22"/>
    <mergeCell ref="C23:D23"/>
    <mergeCell ref="G23:H23"/>
    <mergeCell ref="A20:A21"/>
    <mergeCell ref="C20:D20"/>
    <mergeCell ref="E20:E21"/>
    <mergeCell ref="G20:H20"/>
    <mergeCell ref="C21:D21"/>
    <mergeCell ref="G21:H21"/>
    <mergeCell ref="A18:A19"/>
    <mergeCell ref="C18:D18"/>
    <mergeCell ref="E18:E19"/>
    <mergeCell ref="G18:H18"/>
    <mergeCell ref="C19:D19"/>
    <mergeCell ref="G19:H19"/>
    <mergeCell ref="A16:A17"/>
    <mergeCell ref="C16:D16"/>
    <mergeCell ref="E16:E17"/>
    <mergeCell ref="G16:H16"/>
    <mergeCell ref="C17:D17"/>
    <mergeCell ref="G17:H17"/>
    <mergeCell ref="A14:A15"/>
    <mergeCell ref="C14:D14"/>
    <mergeCell ref="E14:E15"/>
    <mergeCell ref="G14:H14"/>
    <mergeCell ref="C15:D15"/>
    <mergeCell ref="G15:H15"/>
    <mergeCell ref="A12:A13"/>
    <mergeCell ref="C12:D12"/>
    <mergeCell ref="E12:E13"/>
    <mergeCell ref="G12:H12"/>
    <mergeCell ref="C13:D13"/>
    <mergeCell ref="G13:H13"/>
    <mergeCell ref="A10:A11"/>
    <mergeCell ref="C10:D10"/>
    <mergeCell ref="E10:E11"/>
    <mergeCell ref="G10:H10"/>
    <mergeCell ref="C11:D11"/>
    <mergeCell ref="G11:H11"/>
    <mergeCell ref="C7:D7"/>
    <mergeCell ref="G7:H7"/>
    <mergeCell ref="A8:A9"/>
    <mergeCell ref="C8:D8"/>
    <mergeCell ref="E8:E9"/>
    <mergeCell ref="G8:H8"/>
    <mergeCell ref="C9:D9"/>
    <mergeCell ref="G9:H9"/>
    <mergeCell ref="A1:H1"/>
    <mergeCell ref="G3:H3"/>
    <mergeCell ref="D4:E4"/>
    <mergeCell ref="F4:F5"/>
    <mergeCell ref="G4:H5"/>
    <mergeCell ref="D5:E5"/>
  </mergeCells>
  <phoneticPr fontId="3" type="noConversion"/>
  <conditionalFormatting sqref="C8:D27 G8:H27">
    <cfRule type="containsText" dxfId="1" priority="2" operator="containsText" text="부적합">
      <formula>NOT(ISERROR(SEARCH("부적합",C8)))</formula>
    </cfRule>
  </conditionalFormatting>
  <conditionalFormatting sqref="C8:E27 G8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I4" sqref="I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65" t="s">
        <v>38</v>
      </c>
      <c r="G3" s="114" t="s">
        <v>130</v>
      </c>
      <c r="H3" s="115"/>
    </row>
    <row r="4" spans="1:8" x14ac:dyDescent="0.3">
      <c r="A4" s="4" t="s">
        <v>102</v>
      </c>
      <c r="B4" s="64" t="s">
        <v>71</v>
      </c>
      <c r="C4" s="4" t="s">
        <v>103</v>
      </c>
      <c r="D4" s="103" t="s">
        <v>128</v>
      </c>
      <c r="E4" s="103"/>
      <c r="F4" s="4" t="s">
        <v>161</v>
      </c>
      <c r="G4" s="103" t="s">
        <v>179</v>
      </c>
      <c r="H4" s="103"/>
    </row>
    <row r="5" spans="1:8" x14ac:dyDescent="0.3">
      <c r="A5" s="4" t="s">
        <v>104</v>
      </c>
      <c r="B5" s="64">
        <v>7375</v>
      </c>
      <c r="C5" s="4" t="s">
        <v>105</v>
      </c>
      <c r="D5" s="139" t="s">
        <v>129</v>
      </c>
      <c r="E5" s="140"/>
      <c r="F5" s="4" t="s">
        <v>168</v>
      </c>
      <c r="G5" s="103" t="s">
        <v>174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66" t="s">
        <v>107</v>
      </c>
      <c r="D7" s="55" t="s">
        <v>3</v>
      </c>
      <c r="E7" s="143" t="s">
        <v>106</v>
      </c>
      <c r="F7" s="142"/>
      <c r="G7" s="66" t="s">
        <v>107</v>
      </c>
      <c r="H7" s="7" t="s">
        <v>3</v>
      </c>
    </row>
    <row r="8" spans="1:8" ht="18.75" customHeight="1" x14ac:dyDescent="0.3">
      <c r="A8" s="144">
        <v>110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120</v>
      </c>
      <c r="F8" s="145"/>
      <c r="G8" s="154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55"/>
      <c r="H9" s="157"/>
    </row>
    <row r="10" spans="1:8" ht="18.75" customHeight="1" x14ac:dyDescent="0.3">
      <c r="A10" s="144">
        <v>130</v>
      </c>
      <c r="B10" s="145"/>
      <c r="C10" s="148" t="s">
        <v>131</v>
      </c>
      <c r="D10" s="150" t="str">
        <f t="shared" ref="D10" si="0">IF(C10="","",IF(C10="음성","양호",IF(ISERROR(FIND(".",C10)),"불량","주의")))</f>
        <v>주의</v>
      </c>
      <c r="E10" s="152">
        <v>140</v>
      </c>
      <c r="F10" s="145"/>
      <c r="G10" s="154" t="s">
        <v>26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 t="s">
        <v>111</v>
      </c>
      <c r="D11" s="151"/>
      <c r="E11" s="153"/>
      <c r="F11" s="147"/>
      <c r="G11" s="155" t="s">
        <v>108</v>
      </c>
      <c r="H11" s="157"/>
    </row>
    <row r="12" spans="1:8" ht="18.75" customHeight="1" x14ac:dyDescent="0.3">
      <c r="A12" s="144">
        <v>150</v>
      </c>
      <c r="B12" s="145" t="s">
        <v>109</v>
      </c>
      <c r="C12" s="148" t="s">
        <v>132</v>
      </c>
      <c r="D12" s="150" t="str">
        <f t="shared" ref="D12" si="2">IF(C12="","",IF(C12="음성","양호",IF(ISERROR(FIND(".",C12)),"불량","주의")))</f>
        <v>주의</v>
      </c>
      <c r="E12" s="152">
        <v>210</v>
      </c>
      <c r="F12" s="145" t="s">
        <v>109</v>
      </c>
      <c r="G12" s="154" t="s">
        <v>26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 t="s">
        <v>110</v>
      </c>
      <c r="C13" s="149" t="s">
        <v>111</v>
      </c>
      <c r="D13" s="151"/>
      <c r="E13" s="153"/>
      <c r="F13" s="147" t="s">
        <v>110</v>
      </c>
      <c r="G13" s="155"/>
      <c r="H13" s="157"/>
    </row>
    <row r="14" spans="1:8" ht="18.75" customHeight="1" x14ac:dyDescent="0.3">
      <c r="A14" s="144">
        <v>220</v>
      </c>
      <c r="B14" s="145" t="s">
        <v>109</v>
      </c>
      <c r="C14" s="148" t="s">
        <v>131</v>
      </c>
      <c r="D14" s="150" t="str">
        <f t="shared" ref="D14" si="4">IF(C14="","",IF(C14="음성","양호",IF(ISERROR(FIND(".",C14)),"불량","주의")))</f>
        <v>주의</v>
      </c>
      <c r="E14" s="152">
        <v>230</v>
      </c>
      <c r="F14" s="145" t="s">
        <v>109</v>
      </c>
      <c r="G14" s="154" t="s">
        <v>26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 t="s">
        <v>110</v>
      </c>
      <c r="C15" s="149" t="s">
        <v>111</v>
      </c>
      <c r="D15" s="151"/>
      <c r="E15" s="153"/>
      <c r="F15" s="147" t="s">
        <v>110</v>
      </c>
      <c r="G15" s="155"/>
      <c r="H15" s="157"/>
    </row>
    <row r="16" spans="1:8" ht="18.75" customHeight="1" x14ac:dyDescent="0.3">
      <c r="A16" s="144">
        <v>240</v>
      </c>
      <c r="B16" s="145" t="s">
        <v>109</v>
      </c>
      <c r="C16" s="148" t="s">
        <v>26</v>
      </c>
      <c r="D16" s="150" t="str">
        <f t="shared" ref="D16" si="6">IF(C16="","",IF(C16="음성","양호",IF(ISERROR(FIND(".",C16)),"불량","주의")))</f>
        <v>양호</v>
      </c>
      <c r="E16" s="152">
        <v>250</v>
      </c>
      <c r="F16" s="145" t="s">
        <v>109</v>
      </c>
      <c r="G16" s="154" t="s">
        <v>26</v>
      </c>
      <c r="H16" s="15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6"/>
      <c r="B17" s="147" t="s">
        <v>110</v>
      </c>
      <c r="C17" s="149"/>
      <c r="D17" s="151"/>
      <c r="E17" s="153"/>
      <c r="F17" s="147" t="s">
        <v>110</v>
      </c>
      <c r="G17" s="155"/>
      <c r="H17" s="157"/>
    </row>
    <row r="18" spans="1:8" ht="18.75" customHeight="1" x14ac:dyDescent="0.3">
      <c r="A18" s="144"/>
      <c r="B18" s="145" t="s">
        <v>109</v>
      </c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109</v>
      </c>
      <c r="G18" s="154"/>
      <c r="H18" s="156"/>
    </row>
    <row r="19" spans="1:8" ht="18.75" customHeight="1" x14ac:dyDescent="0.3">
      <c r="A19" s="146"/>
      <c r="B19" s="147" t="s">
        <v>110</v>
      </c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109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109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109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109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109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109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109</v>
      </c>
      <c r="C26" s="163" t="s">
        <v>108</v>
      </c>
      <c r="D26" s="150" t="str">
        <f t="shared" ref="D26" si="15">IF(C26="","",IF(C26="음성","양호",IF(ISERROR(FIND(".",C26)),"불량","주의")))</f>
        <v>양호</v>
      </c>
      <c r="E26" s="166"/>
      <c r="F26" s="160" t="s">
        <v>109</v>
      </c>
      <c r="G26" s="168" t="s">
        <v>108</v>
      </c>
      <c r="H26" s="156" t="str">
        <f t="shared" ref="H26" si="16">IF(G26="","",IF(G26="음성","양호",IF(ISERROR(FIND(".",G26)),"불량","주의")))</f>
        <v>양호</v>
      </c>
    </row>
    <row r="27" spans="1:8" ht="18.75" customHeight="1" thickBot="1" x14ac:dyDescent="0.35">
      <c r="A27" s="161"/>
      <c r="B27" s="162" t="s">
        <v>110</v>
      </c>
      <c r="C27" s="164" t="s">
        <v>108</v>
      </c>
      <c r="D27" s="165"/>
      <c r="E27" s="167"/>
      <c r="F27" s="162" t="s">
        <v>110</v>
      </c>
      <c r="G27" s="169" t="s">
        <v>108</v>
      </c>
      <c r="H27" s="158"/>
    </row>
    <row r="28" spans="1:8" x14ac:dyDescent="0.3">
      <c r="A28" s="3"/>
    </row>
    <row r="30" spans="1:8" x14ac:dyDescent="0.3">
      <c r="A30" s="1" t="s">
        <v>112</v>
      </c>
    </row>
    <row r="31" spans="1:8" x14ac:dyDescent="0.3">
      <c r="A31" s="15"/>
      <c r="B31" s="16" t="s">
        <v>113</v>
      </c>
      <c r="C31" s="170" t="s">
        <v>114</v>
      </c>
      <c r="D31" s="170"/>
      <c r="E31" s="170" t="s">
        <v>115</v>
      </c>
      <c r="F31" s="170"/>
      <c r="G31" s="170" t="s">
        <v>116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107</v>
      </c>
      <c r="B33" s="113"/>
      <c r="C33" s="171" t="s">
        <v>118</v>
      </c>
      <c r="D33" s="171"/>
      <c r="E33" s="117" t="s">
        <v>119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59" priority="12" operator="containsText" text="불량">
      <formula>NOT(ISERROR(SEARCH("불량",D8)))</formula>
    </cfRule>
  </conditionalFormatting>
  <conditionalFormatting sqref="C8 C10:C27">
    <cfRule type="containsText" dxfId="158" priority="11" operator="containsText" text="양성">
      <formula>NOT(ISERROR(SEARCH("양성",C8)))</formula>
    </cfRule>
  </conditionalFormatting>
  <conditionalFormatting sqref="G8 G10:G27">
    <cfRule type="containsText" dxfId="157" priority="10" operator="containsText" text="양성">
      <formula>NOT(ISERROR(SEARCH("양성",G8)))</formula>
    </cfRule>
  </conditionalFormatting>
  <conditionalFormatting sqref="C10:C25">
    <cfRule type="containsText" dxfId="156" priority="9" operator="containsText" text="양성">
      <formula>NOT(ISERROR(SEARCH("양성",C10)))</formula>
    </cfRule>
  </conditionalFormatting>
  <conditionalFormatting sqref="G10">
    <cfRule type="containsText" dxfId="155" priority="8" operator="containsText" text="양성">
      <formula>NOT(ISERROR(SEARCH("양성",G10)))</formula>
    </cfRule>
  </conditionalFormatting>
  <conditionalFormatting sqref="G11:G25">
    <cfRule type="containsText" dxfId="154" priority="7" operator="containsText" text="양성">
      <formula>NOT(ISERROR(SEARCH("양성",G11)))</formula>
    </cfRule>
  </conditionalFormatting>
  <conditionalFormatting sqref="C10:C25">
    <cfRule type="containsText" dxfId="153" priority="6" operator="containsText" text="양성">
      <formula>NOT(ISERROR(SEARCH("양성",C10)))</formula>
    </cfRule>
  </conditionalFormatting>
  <conditionalFormatting sqref="G10">
    <cfRule type="containsText" dxfId="152" priority="5" operator="containsText" text="양성">
      <formula>NOT(ISERROR(SEARCH("양성",G10)))</formula>
    </cfRule>
  </conditionalFormatting>
  <conditionalFormatting sqref="G11:G25">
    <cfRule type="containsText" dxfId="151" priority="4" operator="containsText" text="양성">
      <formula>NOT(ISERROR(SEARCH("양성",G11)))</formula>
    </cfRule>
  </conditionalFormatting>
  <conditionalFormatting sqref="D8 D22 D10 D14 D18 D12 D16 D20 D24 D26">
    <cfRule type="containsText" dxfId="150" priority="3" operator="containsText" text="주의">
      <formula>NOT(ISERROR(SEARCH("주의",D8)))</formula>
    </cfRule>
  </conditionalFormatting>
  <conditionalFormatting sqref="H8 H10:H27">
    <cfRule type="containsText" dxfId="149" priority="2" operator="containsText" text="주의">
      <formula>NOT(ISERROR(SEARCH("주의",H8)))</formula>
    </cfRule>
  </conditionalFormatting>
  <conditionalFormatting sqref="H8 H22 H10 H14 H18 H12 H16 H20 H24 H26">
    <cfRule type="containsText" dxfId="14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M8" sqref="M8:M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123</v>
      </c>
      <c r="B1" s="99"/>
      <c r="C1" s="99"/>
      <c r="D1" s="99"/>
      <c r="E1" s="99"/>
      <c r="F1" s="99"/>
      <c r="G1" s="99"/>
      <c r="H1" s="99"/>
    </row>
    <row r="3" spans="1:8" x14ac:dyDescent="0.3">
      <c r="F3" s="65" t="s">
        <v>124</v>
      </c>
      <c r="G3" s="114" t="str">
        <f>'환경 17주'!G3:H3</f>
        <v>18-0118</v>
      </c>
      <c r="H3" s="115"/>
    </row>
    <row r="4" spans="1:8" x14ac:dyDescent="0.3">
      <c r="A4" s="4" t="s">
        <v>125</v>
      </c>
      <c r="B4" s="65" t="str">
        <f>'환경 17주'!B4</f>
        <v>보은농장</v>
      </c>
      <c r="C4" s="4" t="s">
        <v>103</v>
      </c>
      <c r="D4" s="117" t="str">
        <f>'환경 17주'!D4:E4</f>
        <v>2018.01.09</v>
      </c>
      <c r="E4" s="117"/>
      <c r="F4" s="4" t="s">
        <v>161</v>
      </c>
      <c r="G4" s="116" t="str">
        <f>'환경 17주'!G4:H4</f>
        <v>0000-00-00</v>
      </c>
      <c r="H4" s="116"/>
    </row>
    <row r="5" spans="1:8" x14ac:dyDescent="0.3">
      <c r="A5" s="4" t="s">
        <v>104</v>
      </c>
      <c r="B5" s="65">
        <f>'환경 17주'!B5</f>
        <v>7375</v>
      </c>
      <c r="C5" s="4" t="s">
        <v>105</v>
      </c>
      <c r="D5" s="117" t="str">
        <f>'환경 17주'!D5:E5</f>
        <v>17주령</v>
      </c>
      <c r="E5" s="117"/>
      <c r="F5" s="4" t="s">
        <v>168</v>
      </c>
      <c r="G5" s="117" t="str">
        <f>'환경 17주'!G5:H5</f>
        <v>정찬근</v>
      </c>
      <c r="H5" s="117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113</v>
      </c>
      <c r="D7" s="119"/>
      <c r="E7" s="143" t="s">
        <v>106</v>
      </c>
      <c r="F7" s="142"/>
      <c r="G7" s="172" t="s">
        <v>113</v>
      </c>
      <c r="H7" s="173"/>
    </row>
    <row r="8" spans="1:8" ht="18.75" customHeight="1" x14ac:dyDescent="0.3">
      <c r="A8" s="174">
        <f>IF('환경 17주'!A8:A9="","",'환경 17주'!A8:A9)</f>
        <v>110</v>
      </c>
      <c r="B8" s="175"/>
      <c r="C8" s="178" t="str">
        <f>IF('환경 17주'!D8="","",IF('환경 17주'!D8="불량","부적합",IF('환경 17주'!D8="주의","주의","적합")))</f>
        <v>적합</v>
      </c>
      <c r="D8" s="179"/>
      <c r="E8" s="182">
        <f>IF('환경 17주'!E8:E9="","",'환경 17주'!E8:E9)</f>
        <v>120</v>
      </c>
      <c r="F8" s="175"/>
      <c r="G8" s="178" t="str">
        <f>IF('환경 17주'!H8="","",IF('환경 17주'!H8="불량","부적합",IF('환경 17주'!H8="주의","주의","적합")))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17주'!D9="불량","부적합",IF('환경 17주'!D9="주의","주의","적합"))</f>
        <v>적합</v>
      </c>
      <c r="D9" s="181"/>
      <c r="E9" s="183"/>
      <c r="F9" s="177"/>
      <c r="G9" s="180" t="str">
        <f>IF('환경 17주'!H9="불량","부적합",IF('환경 17주'!H9="주의","주의","적합"))</f>
        <v>적합</v>
      </c>
      <c r="H9" s="185"/>
    </row>
    <row r="10" spans="1:8" ht="18.75" customHeight="1" x14ac:dyDescent="0.3">
      <c r="A10" s="174">
        <f>IF('환경 17주'!A10:A11="","",'환경 17주'!A10:A11)</f>
        <v>130</v>
      </c>
      <c r="B10" s="175"/>
      <c r="C10" s="178" t="str">
        <f>IF('환경 17주'!D10="","",IF('환경 17주'!D10="불량","부적합",IF('환경 17주'!D10="주의","주의","적합")))</f>
        <v>주의</v>
      </c>
      <c r="D10" s="179"/>
      <c r="E10" s="182">
        <f>IF('환경 17주'!E10:E11="","",'환경 17주'!E10:E11)</f>
        <v>140</v>
      </c>
      <c r="F10" s="175"/>
      <c r="G10" s="178" t="str">
        <f>IF('환경 17주'!H10="","",IF('환경 17주'!H10="불량","부적합",IF('환경 17주'!H10="주의","주의","적합")))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17주'!D11="불량","부적합",IF('환경 17주'!D11="주의","주의","적합"))</f>
        <v>적합</v>
      </c>
      <c r="D11" s="181"/>
      <c r="E11" s="183"/>
      <c r="F11" s="177"/>
      <c r="G11" s="180" t="str">
        <f>IF('환경 17주'!H11="불량","부적합",IF('환경 17주'!H11="주의","주의","적합"))</f>
        <v>적합</v>
      </c>
      <c r="H11" s="185"/>
    </row>
    <row r="12" spans="1:8" ht="18.75" customHeight="1" x14ac:dyDescent="0.3">
      <c r="A12" s="174">
        <f>IF('환경 17주'!A12:A13="","",'환경 17주'!A12:A13)</f>
        <v>150</v>
      </c>
      <c r="B12" s="175"/>
      <c r="C12" s="178" t="str">
        <f>IF('환경 17주'!D12="","",IF('환경 17주'!D12="불량","부적합",IF('환경 17주'!D12="주의","주의","적합")))</f>
        <v>주의</v>
      </c>
      <c r="D12" s="179"/>
      <c r="E12" s="182">
        <f>IF('환경 17주'!E12:E13="","",'환경 17주'!E12:E13)</f>
        <v>210</v>
      </c>
      <c r="F12" s="175"/>
      <c r="G12" s="178" t="str">
        <f>IF('환경 17주'!H12="","",IF('환경 17주'!H12="불량","부적합",IF('환경 17주'!H12="주의","주의","적합")))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17주'!D13="불량","부적합",IF('환경 17주'!D13="주의","주의","적합"))</f>
        <v>적합</v>
      </c>
      <c r="D13" s="181"/>
      <c r="E13" s="183"/>
      <c r="F13" s="177"/>
      <c r="G13" s="180" t="str">
        <f>IF('환경 17주'!H13="불량","부적합",IF('환경 17주'!H13="주의","주의","적합"))</f>
        <v>적합</v>
      </c>
      <c r="H13" s="185"/>
    </row>
    <row r="14" spans="1:8" ht="18.75" customHeight="1" x14ac:dyDescent="0.3">
      <c r="A14" s="174">
        <f>IF('환경 17주'!A14:A15="","",'환경 17주'!A14:A15)</f>
        <v>220</v>
      </c>
      <c r="B14" s="175"/>
      <c r="C14" s="178" t="str">
        <f>IF('환경 17주'!D14="","",IF('환경 17주'!D14="불량","부적합",IF('환경 17주'!D14="주의","주의","적합")))</f>
        <v>주의</v>
      </c>
      <c r="D14" s="179"/>
      <c r="E14" s="182">
        <f>IF('환경 17주'!E14:E15="","",'환경 17주'!E14:E15)</f>
        <v>230</v>
      </c>
      <c r="F14" s="175"/>
      <c r="G14" s="178" t="str">
        <f>IF('환경 17주'!H14="","",IF('환경 17주'!H14="불량","부적합",IF('환경 17주'!H14="주의","주의","적합")))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17주'!D15="불량","부적합",IF('환경 17주'!D15="주의","주의","적합"))</f>
        <v>적합</v>
      </c>
      <c r="D15" s="181"/>
      <c r="E15" s="183"/>
      <c r="F15" s="177"/>
      <c r="G15" s="180" t="str">
        <f>IF('환경 17주'!H15="불량","부적합",IF('환경 17주'!H15="주의","주의","적합"))</f>
        <v>적합</v>
      </c>
      <c r="H15" s="185"/>
    </row>
    <row r="16" spans="1:8" ht="18.75" customHeight="1" x14ac:dyDescent="0.3">
      <c r="A16" s="174">
        <f>IF('환경 17주'!A16:A17="","",'환경 17주'!A16:A17)</f>
        <v>240</v>
      </c>
      <c r="B16" s="175"/>
      <c r="C16" s="178" t="str">
        <f>IF('환경 17주'!D16="","",IF('환경 17주'!D16="불량","부적합",IF('환경 17주'!D16="주의","주의","적합")))</f>
        <v>적합</v>
      </c>
      <c r="D16" s="179"/>
      <c r="E16" s="182">
        <f>IF('환경 17주'!E16:E17="","",'환경 17주'!E16:E17)</f>
        <v>250</v>
      </c>
      <c r="F16" s="175"/>
      <c r="G16" s="178" t="str">
        <f>IF('환경 17주'!H16="","",IF('환경 17주'!H16="불량","부적합",IF('환경 17주'!H16="주의","주의","적합")))</f>
        <v>적합</v>
      </c>
      <c r="H16" s="184"/>
    </row>
    <row r="17" spans="1:8" ht="18.75" customHeight="1" x14ac:dyDescent="0.3">
      <c r="A17" s="176"/>
      <c r="B17" s="177"/>
      <c r="C17" s="180" t="str">
        <f>IF('환경 17주'!D17="불량","부적합",IF('환경 17주'!D17="주의","주의","적합"))</f>
        <v>적합</v>
      </c>
      <c r="D17" s="181"/>
      <c r="E17" s="183"/>
      <c r="F17" s="177"/>
      <c r="G17" s="180" t="str">
        <f>IF('환경 17주'!H17="불량","부적합",IF('환경 17주'!H17="주의","주의","적합"))</f>
        <v>적합</v>
      </c>
      <c r="H17" s="185"/>
    </row>
    <row r="18" spans="1:8" ht="18.75" customHeight="1" x14ac:dyDescent="0.3">
      <c r="A18" s="174" t="str">
        <f>IF('환경 17주'!A18:A19="","",'환경 17주'!A18:A19)</f>
        <v/>
      </c>
      <c r="B18" s="175"/>
      <c r="C18" s="178" t="str">
        <f>IF('환경 17주'!D18="","",IF('환경 17주'!D18="불량","부적합",IF('환경 17주'!D18="주의","주의","적합")))</f>
        <v/>
      </c>
      <c r="D18" s="179"/>
      <c r="E18" s="182" t="str">
        <f>IF('환경 17주'!E18:E19="","",'환경 17주'!E18:E19)</f>
        <v/>
      </c>
      <c r="F18" s="175"/>
      <c r="G18" s="178" t="str">
        <f>IF('환경 17주'!H18="","",IF('환경 17주'!H18="불량","부적합",IF('환경 17주'!H18="주의","주의","적합")))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17주'!D19="불량","부적합",IF('환경 17주'!D19="주의","주의","적합"))</f>
        <v>적합</v>
      </c>
      <c r="D19" s="181"/>
      <c r="E19" s="183"/>
      <c r="F19" s="177"/>
      <c r="G19" s="180" t="str">
        <f>IF('환경 17주'!H19="불량","부적합",IF('환경 17주'!H19="주의","주의","적합"))</f>
        <v>적합</v>
      </c>
      <c r="H19" s="185"/>
    </row>
    <row r="20" spans="1:8" ht="18.75" customHeight="1" x14ac:dyDescent="0.3">
      <c r="A20" s="174" t="str">
        <f>IF('환경 17주'!A20:A21="","",'환경 17주'!A20:A21)</f>
        <v/>
      </c>
      <c r="B20" s="175"/>
      <c r="C20" s="178" t="str">
        <f>IF('환경 17주'!D20="","",IF('환경 17주'!D20="불량","부적합",IF('환경 17주'!D20="주의","주의","적합")))</f>
        <v/>
      </c>
      <c r="D20" s="179"/>
      <c r="E20" s="182" t="str">
        <f>IF('환경 17주'!E20:E21="","",'환경 17주'!E20:E21)</f>
        <v/>
      </c>
      <c r="F20" s="175"/>
      <c r="G20" s="178" t="str">
        <f>IF('환경 17주'!H20="","",IF('환경 17주'!H20="불량","부적합",IF('환경 17주'!H20="주의","주의","적합")))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17주'!D21="불량","부적합",IF('환경 17주'!D21="주의","주의","적합"))</f>
        <v>적합</v>
      </c>
      <c r="D21" s="181"/>
      <c r="E21" s="183"/>
      <c r="F21" s="177"/>
      <c r="G21" s="180" t="str">
        <f>IF('환경 17주'!H21="불량","부적합",IF('환경 17주'!H21="주의","주의","적합"))</f>
        <v>적합</v>
      </c>
      <c r="H21" s="185"/>
    </row>
    <row r="22" spans="1:8" ht="18.75" customHeight="1" x14ac:dyDescent="0.3">
      <c r="A22" s="174" t="str">
        <f>IF('환경 17주'!A22:A23="","",'환경 17주'!A22:A23)</f>
        <v/>
      </c>
      <c r="B22" s="175"/>
      <c r="C22" s="178" t="str">
        <f>IF('환경 17주'!D22="","",IF('환경 17주'!D22="불량","부적합",IF('환경 17주'!D22="주의","주의","적합")))</f>
        <v/>
      </c>
      <c r="D22" s="179"/>
      <c r="E22" s="182" t="str">
        <f>IF('환경 17주'!E22:E23="","",'환경 17주'!E22:E23)</f>
        <v/>
      </c>
      <c r="F22" s="175"/>
      <c r="G22" s="178" t="str">
        <f>IF('환경 17주'!H22="","",IF('환경 17주'!H22="불량","부적합",IF('환경 17주'!H22="주의","주의","적합")))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17주'!D23="불량","부적합",IF('환경 17주'!D23="주의","주의","적합"))</f>
        <v>적합</v>
      </c>
      <c r="D23" s="181"/>
      <c r="E23" s="183"/>
      <c r="F23" s="177"/>
      <c r="G23" s="180" t="str">
        <f>IF('환경 17주'!H23="불량","부적합",IF('환경 17주'!H23="주의","주의","적합"))</f>
        <v>적합</v>
      </c>
      <c r="H23" s="185"/>
    </row>
    <row r="24" spans="1:8" ht="18.75" customHeight="1" x14ac:dyDescent="0.3">
      <c r="A24" s="174" t="str">
        <f>IF('환경 17주'!A24:A25="","",'환경 17주'!A24:A25)</f>
        <v/>
      </c>
      <c r="B24" s="175"/>
      <c r="C24" s="178" t="str">
        <f>IF('환경 17주'!D24="","",IF('환경 17주'!D24="불량","부적합",IF('환경 17주'!D24="주의","주의","적합")))</f>
        <v/>
      </c>
      <c r="D24" s="179"/>
      <c r="E24" s="182" t="str">
        <f>IF('환경 17주'!E24:E25="","",'환경 17주'!E24:E25)</f>
        <v/>
      </c>
      <c r="F24" s="175"/>
      <c r="G24" s="178" t="str">
        <f>IF('환경 17주'!H24="","",IF('환경 17주'!H24="불량","부적합",IF('환경 17주'!H24="주의","주의","적합")))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17주'!D25="불량","부적합",IF('환경 17주'!D25="주의","주의","적합"))</f>
        <v>적합</v>
      </c>
      <c r="D25" s="181"/>
      <c r="E25" s="183"/>
      <c r="F25" s="177"/>
      <c r="G25" s="180" t="str">
        <f>IF('환경 17주'!H25="불량","부적합",IF('환경 17주'!H25="주의","주의","적합"))</f>
        <v>적합</v>
      </c>
      <c r="H25" s="185"/>
    </row>
    <row r="26" spans="1:8" ht="18.75" customHeight="1" x14ac:dyDescent="0.3">
      <c r="A26" s="174" t="str">
        <f>IF('환경 17주'!A26:A27="","",'환경 17주'!A26:A27)</f>
        <v/>
      </c>
      <c r="B26" s="175"/>
      <c r="C26" s="178" t="str">
        <f>IF('환경 17주'!D26="","",IF('환경 17주'!D26="불량","부적합",IF('환경 17주'!D26="주의","주의","적합")))</f>
        <v>적합</v>
      </c>
      <c r="D26" s="179"/>
      <c r="E26" s="182" t="str">
        <f>IF('환경 17주'!E26:E27="","",'환경 17주'!E26:E27)</f>
        <v/>
      </c>
      <c r="F26" s="175"/>
      <c r="G26" s="178" t="str">
        <f>IF('환경 17주'!H26="","",IF('환경 17주'!H26="불량","부적합",IF('환경 17주'!H26="주의","주의","적합")))</f>
        <v>적합</v>
      </c>
      <c r="H26" s="184"/>
    </row>
    <row r="27" spans="1:8" ht="18.75" customHeight="1" thickBot="1" x14ac:dyDescent="0.35">
      <c r="A27" s="186"/>
      <c r="B27" s="187"/>
      <c r="C27" s="188" t="str">
        <f>IF('환경 17주'!D27="불량","부적합",IF('환경 17주'!D27="주의","주의","적합"))</f>
        <v>적합</v>
      </c>
      <c r="D27" s="189"/>
      <c r="E27" s="190"/>
      <c r="F27" s="187"/>
      <c r="G27" s="188" t="str">
        <f>IF('환경 17주'!H27="불량","부적합",IF('환경 17주'!H27="주의","주의","적합"))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112</v>
      </c>
    </row>
    <row r="31" spans="1:8" ht="16.5" customHeight="1" x14ac:dyDescent="0.3">
      <c r="A31" s="15"/>
      <c r="B31" s="16" t="s">
        <v>113</v>
      </c>
      <c r="C31" s="170" t="s">
        <v>126</v>
      </c>
      <c r="D31" s="170"/>
      <c r="E31" s="170" t="s">
        <v>115</v>
      </c>
      <c r="F31" s="170"/>
      <c r="G31" s="170" t="s">
        <v>127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107</v>
      </c>
      <c r="B33" s="113"/>
      <c r="C33" s="171" t="s">
        <v>118</v>
      </c>
      <c r="D33" s="171"/>
      <c r="E33" s="117" t="s">
        <v>119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17주'!A36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47" priority="2" operator="containsText" text="부적합">
      <formula>NOT(ISERROR(SEARCH("부적합",C8)))</formula>
    </cfRule>
  </conditionalFormatting>
  <conditionalFormatting sqref="C8 E8 C10:E27 G8 G10:H27">
    <cfRule type="containsText" dxfId="14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72" t="s">
        <v>38</v>
      </c>
      <c r="G3" s="114" t="s">
        <v>133</v>
      </c>
      <c r="H3" s="115"/>
    </row>
    <row r="4" spans="1:8" x14ac:dyDescent="0.3">
      <c r="A4" s="4" t="s">
        <v>102</v>
      </c>
      <c r="B4" s="71" t="s">
        <v>71</v>
      </c>
      <c r="C4" s="4" t="s">
        <v>14</v>
      </c>
      <c r="D4" s="103" t="s">
        <v>135</v>
      </c>
      <c r="E4" s="103"/>
      <c r="F4" s="4" t="s">
        <v>167</v>
      </c>
      <c r="G4" s="103" t="s">
        <v>179</v>
      </c>
      <c r="H4" s="103"/>
    </row>
    <row r="5" spans="1:8" x14ac:dyDescent="0.3">
      <c r="A5" s="4" t="s">
        <v>104</v>
      </c>
      <c r="B5" s="71">
        <v>7375</v>
      </c>
      <c r="C5" s="4" t="s">
        <v>105</v>
      </c>
      <c r="D5" s="139" t="s">
        <v>134</v>
      </c>
      <c r="E5" s="140"/>
      <c r="F5" s="4" t="s">
        <v>168</v>
      </c>
      <c r="G5" s="103" t="s">
        <v>178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73" t="s">
        <v>107</v>
      </c>
      <c r="D7" s="55" t="s">
        <v>3</v>
      </c>
      <c r="E7" s="143" t="s">
        <v>106</v>
      </c>
      <c r="F7" s="142"/>
      <c r="G7" s="73" t="s">
        <v>107</v>
      </c>
      <c r="H7" s="7" t="s">
        <v>3</v>
      </c>
    </row>
    <row r="8" spans="1:8" ht="18.75" customHeight="1" x14ac:dyDescent="0.3">
      <c r="A8" s="144">
        <v>110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120</v>
      </c>
      <c r="F8" s="145"/>
      <c r="G8" s="154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55"/>
      <c r="H9" s="157"/>
    </row>
    <row r="10" spans="1:8" ht="18.75" customHeight="1" x14ac:dyDescent="0.3">
      <c r="A10" s="144">
        <v>130</v>
      </c>
      <c r="B10" s="145"/>
      <c r="C10" s="148" t="s">
        <v>108</v>
      </c>
      <c r="D10" s="150" t="str">
        <f t="shared" ref="D10" si="0">IF(C10="","",IF(C10="음성","양호",IF(ISERROR(FIND(".",C10)),"불량","주의")))</f>
        <v>양호</v>
      </c>
      <c r="E10" s="152">
        <v>140</v>
      </c>
      <c r="F10" s="145"/>
      <c r="G10" s="154" t="s">
        <v>26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55" t="s">
        <v>108</v>
      </c>
      <c r="H11" s="157"/>
    </row>
    <row r="12" spans="1:8" ht="18.75" customHeight="1" x14ac:dyDescent="0.3">
      <c r="A12" s="144">
        <v>150</v>
      </c>
      <c r="B12" s="145" t="s">
        <v>109</v>
      </c>
      <c r="C12" s="148" t="s">
        <v>108</v>
      </c>
      <c r="D12" s="150" t="str">
        <f t="shared" ref="D12" si="2">IF(C12="","",IF(C12="음성","양호",IF(ISERROR(FIND(".",C12)),"불량","주의")))</f>
        <v>양호</v>
      </c>
      <c r="E12" s="152">
        <v>210</v>
      </c>
      <c r="F12" s="145" t="s">
        <v>109</v>
      </c>
      <c r="G12" s="154" t="s">
        <v>26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 t="s">
        <v>110</v>
      </c>
      <c r="C13" s="149"/>
      <c r="D13" s="151"/>
      <c r="E13" s="153"/>
      <c r="F13" s="147" t="s">
        <v>110</v>
      </c>
      <c r="G13" s="155"/>
      <c r="H13" s="157"/>
    </row>
    <row r="14" spans="1:8" ht="18.75" customHeight="1" x14ac:dyDescent="0.3">
      <c r="A14" s="144">
        <v>220</v>
      </c>
      <c r="B14" s="145" t="s">
        <v>109</v>
      </c>
      <c r="C14" s="148" t="s">
        <v>108</v>
      </c>
      <c r="D14" s="150" t="str">
        <f t="shared" ref="D14" si="4">IF(C14="","",IF(C14="음성","양호",IF(ISERROR(FIND(".",C14)),"불량","주의")))</f>
        <v>양호</v>
      </c>
      <c r="E14" s="152">
        <v>230</v>
      </c>
      <c r="F14" s="145" t="s">
        <v>109</v>
      </c>
      <c r="G14" s="154" t="s">
        <v>26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 t="s">
        <v>110</v>
      </c>
      <c r="C15" s="149"/>
      <c r="D15" s="151"/>
      <c r="E15" s="153"/>
      <c r="F15" s="147" t="s">
        <v>110</v>
      </c>
      <c r="G15" s="155"/>
      <c r="H15" s="157"/>
    </row>
    <row r="16" spans="1:8" ht="18.75" customHeight="1" x14ac:dyDescent="0.3">
      <c r="A16" s="144">
        <v>240</v>
      </c>
      <c r="B16" s="145" t="s">
        <v>109</v>
      </c>
      <c r="C16" s="148" t="s">
        <v>108</v>
      </c>
      <c r="D16" s="150" t="str">
        <f t="shared" ref="D16" si="6">IF(C16="","",IF(C16="음성","양호",IF(ISERROR(FIND(".",C16)),"불량","주의")))</f>
        <v>양호</v>
      </c>
      <c r="E16" s="152">
        <v>250</v>
      </c>
      <c r="F16" s="145" t="s">
        <v>109</v>
      </c>
      <c r="G16" s="154" t="s">
        <v>26</v>
      </c>
      <c r="H16" s="15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6"/>
      <c r="B17" s="147" t="s">
        <v>110</v>
      </c>
      <c r="C17" s="149"/>
      <c r="D17" s="151"/>
      <c r="E17" s="153"/>
      <c r="F17" s="147" t="s">
        <v>110</v>
      </c>
      <c r="G17" s="155"/>
      <c r="H17" s="157"/>
    </row>
    <row r="18" spans="1:8" ht="18.75" customHeight="1" x14ac:dyDescent="0.3">
      <c r="A18" s="144"/>
      <c r="B18" s="145" t="s">
        <v>109</v>
      </c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109</v>
      </c>
      <c r="G18" s="154"/>
      <c r="H18" s="156"/>
    </row>
    <row r="19" spans="1:8" ht="18.75" customHeight="1" x14ac:dyDescent="0.3">
      <c r="A19" s="146"/>
      <c r="B19" s="147" t="s">
        <v>110</v>
      </c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109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109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109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109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109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109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109</v>
      </c>
      <c r="C26" s="163" t="s">
        <v>108</v>
      </c>
      <c r="D26" s="150" t="str">
        <f t="shared" ref="D26" si="15">IF(C26="","",IF(C26="음성","양호",IF(ISERROR(FIND(".",C26)),"불량","주의")))</f>
        <v>양호</v>
      </c>
      <c r="E26" s="166"/>
      <c r="F26" s="160" t="s">
        <v>109</v>
      </c>
      <c r="G26" s="168" t="s">
        <v>108</v>
      </c>
      <c r="H26" s="156" t="str">
        <f t="shared" ref="H26" si="16">IF(G26="","",IF(G26="음성","양호",IF(ISERROR(FIND(".",G26)),"불량","주의")))</f>
        <v>양호</v>
      </c>
    </row>
    <row r="27" spans="1:8" ht="18.75" customHeight="1" thickBot="1" x14ac:dyDescent="0.35">
      <c r="A27" s="161"/>
      <c r="B27" s="162" t="s">
        <v>110</v>
      </c>
      <c r="C27" s="164" t="s">
        <v>108</v>
      </c>
      <c r="D27" s="165"/>
      <c r="E27" s="167"/>
      <c r="F27" s="162" t="s">
        <v>110</v>
      </c>
      <c r="G27" s="169" t="s">
        <v>108</v>
      </c>
      <c r="H27" s="158"/>
    </row>
    <row r="28" spans="1:8" x14ac:dyDescent="0.3">
      <c r="A28" s="3"/>
    </row>
    <row r="30" spans="1:8" x14ac:dyDescent="0.3">
      <c r="A30" s="1" t="s">
        <v>112</v>
      </c>
    </row>
    <row r="31" spans="1:8" x14ac:dyDescent="0.3">
      <c r="A31" s="15"/>
      <c r="B31" s="16" t="s">
        <v>6</v>
      </c>
      <c r="C31" s="170" t="s">
        <v>114</v>
      </c>
      <c r="D31" s="170"/>
      <c r="E31" s="170" t="s">
        <v>115</v>
      </c>
      <c r="F31" s="170"/>
      <c r="G31" s="170" t="s">
        <v>116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107</v>
      </c>
      <c r="B33" s="113"/>
      <c r="C33" s="171" t="s">
        <v>118</v>
      </c>
      <c r="D33" s="171"/>
      <c r="E33" s="117" t="s">
        <v>119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45" priority="12" operator="containsText" text="불량">
      <formula>NOT(ISERROR(SEARCH("불량",D8)))</formula>
    </cfRule>
  </conditionalFormatting>
  <conditionalFormatting sqref="C8 C10:C27">
    <cfRule type="containsText" dxfId="144" priority="11" operator="containsText" text="양성">
      <formula>NOT(ISERROR(SEARCH("양성",C8)))</formula>
    </cfRule>
  </conditionalFormatting>
  <conditionalFormatting sqref="G8 G10:G27">
    <cfRule type="containsText" dxfId="143" priority="10" operator="containsText" text="양성">
      <formula>NOT(ISERROR(SEARCH("양성",G8)))</formula>
    </cfRule>
  </conditionalFormatting>
  <conditionalFormatting sqref="C10:C25">
    <cfRule type="containsText" dxfId="142" priority="9" operator="containsText" text="양성">
      <formula>NOT(ISERROR(SEARCH("양성",C10)))</formula>
    </cfRule>
  </conditionalFormatting>
  <conditionalFormatting sqref="G10">
    <cfRule type="containsText" dxfId="141" priority="8" operator="containsText" text="양성">
      <formula>NOT(ISERROR(SEARCH("양성",G10)))</formula>
    </cfRule>
  </conditionalFormatting>
  <conditionalFormatting sqref="G11:G25">
    <cfRule type="containsText" dxfId="140" priority="7" operator="containsText" text="양성">
      <formula>NOT(ISERROR(SEARCH("양성",G11)))</formula>
    </cfRule>
  </conditionalFormatting>
  <conditionalFormatting sqref="C10:C25">
    <cfRule type="containsText" dxfId="139" priority="6" operator="containsText" text="양성">
      <formula>NOT(ISERROR(SEARCH("양성",C10)))</formula>
    </cfRule>
  </conditionalFormatting>
  <conditionalFormatting sqref="G10">
    <cfRule type="containsText" dxfId="138" priority="5" operator="containsText" text="양성">
      <formula>NOT(ISERROR(SEARCH("양성",G10)))</formula>
    </cfRule>
  </conditionalFormatting>
  <conditionalFormatting sqref="G11:G25">
    <cfRule type="containsText" dxfId="137" priority="4" operator="containsText" text="양성">
      <formula>NOT(ISERROR(SEARCH("양성",G11)))</formula>
    </cfRule>
  </conditionalFormatting>
  <conditionalFormatting sqref="D8 D22 D10 D14 D18 D12 D16 D20 D24 D26">
    <cfRule type="containsText" dxfId="136" priority="3" operator="containsText" text="주의">
      <formula>NOT(ISERROR(SEARCH("주의",D8)))</formula>
    </cfRule>
  </conditionalFormatting>
  <conditionalFormatting sqref="H8 H10:H27">
    <cfRule type="containsText" dxfId="135" priority="2" operator="containsText" text="주의">
      <formula>NOT(ISERROR(SEARCH("주의",H8)))</formula>
    </cfRule>
  </conditionalFormatting>
  <conditionalFormatting sqref="H8 H22 H10 H14 H18 H12 H16 H20 H24 H26">
    <cfRule type="containsText" dxfId="134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123</v>
      </c>
      <c r="B1" s="99"/>
      <c r="C1" s="99"/>
      <c r="D1" s="99"/>
      <c r="E1" s="99"/>
      <c r="F1" s="99"/>
      <c r="G1" s="99"/>
      <c r="H1" s="99"/>
    </row>
    <row r="3" spans="1:8" x14ac:dyDescent="0.3">
      <c r="F3" s="72" t="s">
        <v>124</v>
      </c>
      <c r="G3" s="114" t="str">
        <f>'환경 21주'!G3:H3</f>
        <v>18-0380</v>
      </c>
      <c r="H3" s="115"/>
    </row>
    <row r="4" spans="1:8" x14ac:dyDescent="0.3">
      <c r="A4" s="4" t="s">
        <v>125</v>
      </c>
      <c r="B4" s="72" t="str">
        <f>'환경 21주'!B4</f>
        <v>보은농장</v>
      </c>
      <c r="C4" s="4" t="s">
        <v>14</v>
      </c>
      <c r="D4" s="117" t="str">
        <f>'환경 21주'!D4:E4</f>
        <v>2018.02.06</v>
      </c>
      <c r="E4" s="117"/>
      <c r="F4" s="4" t="s">
        <v>161</v>
      </c>
      <c r="G4" s="116" t="str">
        <f>'환경 21주'!G4:H4</f>
        <v>0000-00-00</v>
      </c>
      <c r="H4" s="116"/>
    </row>
    <row r="5" spans="1:8" x14ac:dyDescent="0.3">
      <c r="A5" s="4" t="s">
        <v>104</v>
      </c>
      <c r="B5" s="72">
        <f>'환경 21주'!B5</f>
        <v>7375</v>
      </c>
      <c r="C5" s="4" t="s">
        <v>105</v>
      </c>
      <c r="D5" s="117" t="str">
        <f>'환경 21주'!D5:E5</f>
        <v>21주령</v>
      </c>
      <c r="E5" s="117"/>
      <c r="F5" s="4" t="s">
        <v>168</v>
      </c>
      <c r="G5" s="117" t="str">
        <f>'환경 21주'!G5:H5</f>
        <v>정찬근</v>
      </c>
      <c r="H5" s="117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74">
        <f>IF('환경 21주'!A8:A9="","",'환경 21주'!A8:A9)</f>
        <v>110</v>
      </c>
      <c r="B8" s="175"/>
      <c r="C8" s="178" t="str">
        <f>IF('환경 21주'!D8="","",IF('환경 21주'!D8="불량","부적합",IF('환경 21주'!D8="주의","주의","적합")))</f>
        <v>적합</v>
      </c>
      <c r="D8" s="179"/>
      <c r="E8" s="182">
        <f>IF('환경 21주'!E8:E9="","",'환경 21주'!E8:E9)</f>
        <v>120</v>
      </c>
      <c r="F8" s="175"/>
      <c r="G8" s="178" t="str">
        <f>IF('환경 21주'!H8="","",IF('환경 21주'!H8="불량","부적합",IF('환경 21주'!H8="주의","주의","적합")))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21주'!D9="불량","부적합",IF('환경 21주'!D9="주의","주의","적합"))</f>
        <v>적합</v>
      </c>
      <c r="D9" s="181"/>
      <c r="E9" s="183"/>
      <c r="F9" s="177"/>
      <c r="G9" s="180" t="str">
        <f>IF('환경 21주'!H9="불량","부적합",IF('환경 21주'!H9="주의","주의","적합"))</f>
        <v>적합</v>
      </c>
      <c r="H9" s="185"/>
    </row>
    <row r="10" spans="1:8" ht="18.75" customHeight="1" x14ac:dyDescent="0.3">
      <c r="A10" s="174">
        <f>IF('환경 21주'!A10:A11="","",'환경 21주'!A10:A11)</f>
        <v>130</v>
      </c>
      <c r="B10" s="175"/>
      <c r="C10" s="178" t="str">
        <f>IF('환경 21주'!D10="","",IF('환경 21주'!D10="불량","부적합",IF('환경 21주'!D10="주의","주의","적합")))</f>
        <v>적합</v>
      </c>
      <c r="D10" s="179"/>
      <c r="E10" s="182">
        <f>IF('환경 21주'!E10:E11="","",'환경 21주'!E10:E11)</f>
        <v>140</v>
      </c>
      <c r="F10" s="175"/>
      <c r="G10" s="178" t="str">
        <f>IF('환경 21주'!H10="","",IF('환경 21주'!H10="불량","부적합",IF('환경 21주'!H10="주의","주의","적합")))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21주'!D11="불량","부적합",IF('환경 21주'!D11="주의","주의","적합"))</f>
        <v>적합</v>
      </c>
      <c r="D11" s="181"/>
      <c r="E11" s="183"/>
      <c r="F11" s="177"/>
      <c r="G11" s="180" t="str">
        <f>IF('환경 21주'!H11="불량","부적합",IF('환경 21주'!H11="주의","주의","적합"))</f>
        <v>적합</v>
      </c>
      <c r="H11" s="185"/>
    </row>
    <row r="12" spans="1:8" ht="18.75" customHeight="1" x14ac:dyDescent="0.3">
      <c r="A12" s="174">
        <f>IF('환경 21주'!A12:A13="","",'환경 21주'!A12:A13)</f>
        <v>150</v>
      </c>
      <c r="B12" s="175"/>
      <c r="C12" s="178" t="str">
        <f>IF('환경 21주'!D12="","",IF('환경 21주'!D12="불량","부적합",IF('환경 21주'!D12="주의","주의","적합")))</f>
        <v>적합</v>
      </c>
      <c r="D12" s="179"/>
      <c r="E12" s="182">
        <f>IF('환경 21주'!E12:E13="","",'환경 21주'!E12:E13)</f>
        <v>210</v>
      </c>
      <c r="F12" s="175"/>
      <c r="G12" s="178" t="str">
        <f>IF('환경 21주'!H12="","",IF('환경 21주'!H12="불량","부적합",IF('환경 21주'!H12="주의","주의","적합")))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21주'!D13="불량","부적합",IF('환경 21주'!D13="주의","주의","적합"))</f>
        <v>적합</v>
      </c>
      <c r="D13" s="181"/>
      <c r="E13" s="183"/>
      <c r="F13" s="177"/>
      <c r="G13" s="180" t="str">
        <f>IF('환경 21주'!H13="불량","부적합",IF('환경 21주'!H13="주의","주의","적합"))</f>
        <v>적합</v>
      </c>
      <c r="H13" s="185"/>
    </row>
    <row r="14" spans="1:8" ht="18.75" customHeight="1" x14ac:dyDescent="0.3">
      <c r="A14" s="174">
        <f>IF('환경 21주'!A14:A15="","",'환경 21주'!A14:A15)</f>
        <v>220</v>
      </c>
      <c r="B14" s="175"/>
      <c r="C14" s="178" t="str">
        <f>IF('환경 21주'!D14="","",IF('환경 21주'!D14="불량","부적합",IF('환경 21주'!D14="주의","주의","적합")))</f>
        <v>적합</v>
      </c>
      <c r="D14" s="179"/>
      <c r="E14" s="182">
        <f>IF('환경 21주'!E14:E15="","",'환경 21주'!E14:E15)</f>
        <v>230</v>
      </c>
      <c r="F14" s="175"/>
      <c r="G14" s="178" t="str">
        <f>IF('환경 21주'!H14="","",IF('환경 21주'!H14="불량","부적합",IF('환경 21주'!H14="주의","주의","적합")))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21주'!D15="불량","부적합",IF('환경 21주'!D15="주의","주의","적합"))</f>
        <v>적합</v>
      </c>
      <c r="D15" s="181"/>
      <c r="E15" s="183"/>
      <c r="F15" s="177"/>
      <c r="G15" s="180" t="str">
        <f>IF('환경 21주'!H15="불량","부적합",IF('환경 21주'!H15="주의","주의","적합"))</f>
        <v>적합</v>
      </c>
      <c r="H15" s="185"/>
    </row>
    <row r="16" spans="1:8" ht="18.75" customHeight="1" x14ac:dyDescent="0.3">
      <c r="A16" s="174">
        <f>IF('환경 21주'!A16:A17="","",'환경 21주'!A16:A17)</f>
        <v>240</v>
      </c>
      <c r="B16" s="175"/>
      <c r="C16" s="178" t="str">
        <f>IF('환경 21주'!D16="","",IF('환경 21주'!D16="불량","부적합",IF('환경 21주'!D16="주의","주의","적합")))</f>
        <v>적합</v>
      </c>
      <c r="D16" s="179"/>
      <c r="E16" s="182">
        <f>IF('환경 21주'!E16:E17="","",'환경 21주'!E16:E17)</f>
        <v>250</v>
      </c>
      <c r="F16" s="175"/>
      <c r="G16" s="178" t="str">
        <f>IF('환경 21주'!H16="","",IF('환경 21주'!H16="불량","부적합",IF('환경 21주'!H16="주의","주의","적합")))</f>
        <v>적합</v>
      </c>
      <c r="H16" s="184"/>
    </row>
    <row r="17" spans="1:8" ht="18.75" customHeight="1" x14ac:dyDescent="0.3">
      <c r="A17" s="176"/>
      <c r="B17" s="177"/>
      <c r="C17" s="180" t="str">
        <f>IF('환경 21주'!D17="불량","부적합",IF('환경 21주'!D17="주의","주의","적합"))</f>
        <v>적합</v>
      </c>
      <c r="D17" s="181"/>
      <c r="E17" s="183"/>
      <c r="F17" s="177"/>
      <c r="G17" s="180" t="str">
        <f>IF('환경 21주'!H17="불량","부적합",IF('환경 21주'!H17="주의","주의","적합"))</f>
        <v>적합</v>
      </c>
      <c r="H17" s="185"/>
    </row>
    <row r="18" spans="1:8" ht="18.75" customHeight="1" x14ac:dyDescent="0.3">
      <c r="A18" s="174" t="str">
        <f>IF('환경 21주'!A18:A19="","",'환경 21주'!A18:A19)</f>
        <v/>
      </c>
      <c r="B18" s="175"/>
      <c r="C18" s="178" t="str">
        <f>IF('환경 21주'!D18="","",IF('환경 21주'!D18="불량","부적합",IF('환경 21주'!D18="주의","주의","적합")))</f>
        <v/>
      </c>
      <c r="D18" s="179"/>
      <c r="E18" s="182" t="str">
        <f>IF('환경 21주'!E18:E19="","",'환경 21주'!E18:E19)</f>
        <v/>
      </c>
      <c r="F18" s="175"/>
      <c r="G18" s="178" t="str">
        <f>IF('환경 21주'!H18="","",IF('환경 21주'!H18="불량","부적합",IF('환경 21주'!H18="주의","주의","적합")))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21주'!D19="불량","부적합",IF('환경 21주'!D19="주의","주의","적합"))</f>
        <v>적합</v>
      </c>
      <c r="D19" s="181"/>
      <c r="E19" s="183"/>
      <c r="F19" s="177"/>
      <c r="G19" s="180" t="str">
        <f>IF('환경 21주'!H19="불량","부적합",IF('환경 21주'!H19="주의","주의","적합"))</f>
        <v>적합</v>
      </c>
      <c r="H19" s="185"/>
    </row>
    <row r="20" spans="1:8" ht="18.75" customHeight="1" x14ac:dyDescent="0.3">
      <c r="A20" s="174" t="str">
        <f>IF('환경 21주'!A20:A21="","",'환경 21주'!A20:A21)</f>
        <v/>
      </c>
      <c r="B20" s="175"/>
      <c r="C20" s="178" t="str">
        <f>IF('환경 21주'!D20="","",IF('환경 21주'!D20="불량","부적합",IF('환경 21주'!D20="주의","주의","적합")))</f>
        <v/>
      </c>
      <c r="D20" s="179"/>
      <c r="E20" s="182" t="str">
        <f>IF('환경 21주'!E20:E21="","",'환경 21주'!E20:E21)</f>
        <v/>
      </c>
      <c r="F20" s="175"/>
      <c r="G20" s="178" t="str">
        <f>IF('환경 21주'!H20="","",IF('환경 21주'!H20="불량","부적합",IF('환경 21주'!H20="주의","주의","적합")))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21주'!D21="불량","부적합",IF('환경 21주'!D21="주의","주의","적합"))</f>
        <v>적합</v>
      </c>
      <c r="D21" s="181"/>
      <c r="E21" s="183"/>
      <c r="F21" s="177"/>
      <c r="G21" s="180" t="str">
        <f>IF('환경 21주'!H21="불량","부적합",IF('환경 21주'!H21="주의","주의","적합"))</f>
        <v>적합</v>
      </c>
      <c r="H21" s="185"/>
    </row>
    <row r="22" spans="1:8" ht="18.75" customHeight="1" x14ac:dyDescent="0.3">
      <c r="A22" s="174" t="str">
        <f>IF('환경 21주'!A22:A23="","",'환경 21주'!A22:A23)</f>
        <v/>
      </c>
      <c r="B22" s="175"/>
      <c r="C22" s="178" t="str">
        <f>IF('환경 21주'!D22="","",IF('환경 21주'!D22="불량","부적합",IF('환경 21주'!D22="주의","주의","적합")))</f>
        <v/>
      </c>
      <c r="D22" s="179"/>
      <c r="E22" s="182" t="str">
        <f>IF('환경 21주'!E22:E23="","",'환경 21주'!E22:E23)</f>
        <v/>
      </c>
      <c r="F22" s="175"/>
      <c r="G22" s="178" t="str">
        <f>IF('환경 21주'!H22="","",IF('환경 21주'!H22="불량","부적합",IF('환경 21주'!H22="주의","주의","적합")))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21주'!D23="불량","부적합",IF('환경 21주'!D23="주의","주의","적합"))</f>
        <v>적합</v>
      </c>
      <c r="D23" s="181"/>
      <c r="E23" s="183"/>
      <c r="F23" s="177"/>
      <c r="G23" s="180" t="str">
        <f>IF('환경 21주'!H23="불량","부적합",IF('환경 21주'!H23="주의","주의","적합"))</f>
        <v>적합</v>
      </c>
      <c r="H23" s="185"/>
    </row>
    <row r="24" spans="1:8" ht="18.75" customHeight="1" x14ac:dyDescent="0.3">
      <c r="A24" s="174" t="str">
        <f>IF('환경 21주'!A24:A25="","",'환경 21주'!A24:A25)</f>
        <v/>
      </c>
      <c r="B24" s="175"/>
      <c r="C24" s="178" t="str">
        <f>IF('환경 21주'!D24="","",IF('환경 21주'!D24="불량","부적합",IF('환경 21주'!D24="주의","주의","적합")))</f>
        <v/>
      </c>
      <c r="D24" s="179"/>
      <c r="E24" s="182" t="str">
        <f>IF('환경 21주'!E24:E25="","",'환경 21주'!E24:E25)</f>
        <v/>
      </c>
      <c r="F24" s="175"/>
      <c r="G24" s="178" t="str">
        <f>IF('환경 21주'!H24="","",IF('환경 21주'!H24="불량","부적합",IF('환경 21주'!H24="주의","주의","적합")))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21주'!D25="불량","부적합",IF('환경 21주'!D25="주의","주의","적합"))</f>
        <v>적합</v>
      </c>
      <c r="D25" s="181"/>
      <c r="E25" s="183"/>
      <c r="F25" s="177"/>
      <c r="G25" s="180" t="str">
        <f>IF('환경 21주'!H25="불량","부적합",IF('환경 21주'!H25="주의","주의","적합"))</f>
        <v>적합</v>
      </c>
      <c r="H25" s="185"/>
    </row>
    <row r="26" spans="1:8" ht="18.75" customHeight="1" x14ac:dyDescent="0.3">
      <c r="A26" s="174" t="str">
        <f>IF('환경 21주'!A26:A27="","",'환경 21주'!A26:A27)</f>
        <v/>
      </c>
      <c r="B26" s="175"/>
      <c r="C26" s="178" t="str">
        <f>IF('환경 21주'!D26="","",IF('환경 21주'!D26="불량","부적합",IF('환경 21주'!D26="주의","주의","적합")))</f>
        <v>적합</v>
      </c>
      <c r="D26" s="179"/>
      <c r="E26" s="182" t="str">
        <f>IF('환경 21주'!E26:E27="","",'환경 21주'!E26:E27)</f>
        <v/>
      </c>
      <c r="F26" s="175"/>
      <c r="G26" s="178" t="str">
        <f>IF('환경 21주'!H26="","",IF('환경 21주'!H26="불량","부적합",IF('환경 21주'!H26="주의","주의","적합")))</f>
        <v>적합</v>
      </c>
      <c r="H26" s="184"/>
    </row>
    <row r="27" spans="1:8" ht="18.75" customHeight="1" thickBot="1" x14ac:dyDescent="0.35">
      <c r="A27" s="186"/>
      <c r="B27" s="187"/>
      <c r="C27" s="188" t="str">
        <f>IF('환경 21주'!D27="불량","부적합",IF('환경 21주'!D27="주의","주의","적합"))</f>
        <v>적합</v>
      </c>
      <c r="D27" s="189"/>
      <c r="E27" s="190"/>
      <c r="F27" s="187"/>
      <c r="G27" s="188" t="str">
        <f>IF('환경 21주'!H27="불량","부적합",IF('환경 21주'!H27="주의","주의","적합"))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112</v>
      </c>
    </row>
    <row r="31" spans="1:8" ht="16.5" customHeight="1" x14ac:dyDescent="0.3">
      <c r="A31" s="15"/>
      <c r="B31" s="16" t="s">
        <v>6</v>
      </c>
      <c r="C31" s="170" t="s">
        <v>126</v>
      </c>
      <c r="D31" s="170"/>
      <c r="E31" s="170" t="s">
        <v>115</v>
      </c>
      <c r="F31" s="170"/>
      <c r="G31" s="170" t="s">
        <v>127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107</v>
      </c>
      <c r="B33" s="113"/>
      <c r="C33" s="171" t="s">
        <v>118</v>
      </c>
      <c r="D33" s="171"/>
      <c r="E33" s="117" t="s">
        <v>119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21주'!A36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33" priority="2" operator="containsText" text="부적합">
      <formula>NOT(ISERROR(SEARCH("부적합",C8)))</formula>
    </cfRule>
  </conditionalFormatting>
  <conditionalFormatting sqref="C8 E8 C10:E27 G8 G10:H27">
    <cfRule type="containsText" dxfId="1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N20" sqref="N20:N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75" t="s">
        <v>38</v>
      </c>
      <c r="G3" s="114" t="s">
        <v>138</v>
      </c>
      <c r="H3" s="115"/>
    </row>
    <row r="4" spans="1:8" x14ac:dyDescent="0.3">
      <c r="A4" s="4" t="s">
        <v>102</v>
      </c>
      <c r="B4" s="74" t="s">
        <v>71</v>
      </c>
      <c r="C4" s="4" t="s">
        <v>14</v>
      </c>
      <c r="D4" s="103" t="s">
        <v>136</v>
      </c>
      <c r="E4" s="103"/>
      <c r="F4" s="4" t="s">
        <v>161</v>
      </c>
      <c r="G4" s="103" t="s">
        <v>180</v>
      </c>
      <c r="H4" s="103"/>
    </row>
    <row r="5" spans="1:8" x14ac:dyDescent="0.3">
      <c r="A5" s="4" t="s">
        <v>104</v>
      </c>
      <c r="B5" s="74">
        <v>7375</v>
      </c>
      <c r="C5" s="4" t="s">
        <v>105</v>
      </c>
      <c r="D5" s="139" t="s">
        <v>137</v>
      </c>
      <c r="E5" s="140"/>
      <c r="F5" s="4" t="s">
        <v>168</v>
      </c>
      <c r="G5" s="103" t="s">
        <v>177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76" t="s">
        <v>107</v>
      </c>
      <c r="D7" s="55" t="s">
        <v>3</v>
      </c>
      <c r="E7" s="143" t="s">
        <v>106</v>
      </c>
      <c r="F7" s="142"/>
      <c r="G7" s="76" t="s">
        <v>107</v>
      </c>
      <c r="H7" s="7" t="s">
        <v>3</v>
      </c>
    </row>
    <row r="8" spans="1:8" ht="18.75" customHeight="1" x14ac:dyDescent="0.3">
      <c r="A8" s="144">
        <v>110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120</v>
      </c>
      <c r="F8" s="145"/>
      <c r="G8" s="154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55"/>
      <c r="H9" s="157"/>
    </row>
    <row r="10" spans="1:8" ht="18.75" customHeight="1" x14ac:dyDescent="0.3">
      <c r="A10" s="144">
        <v>130</v>
      </c>
      <c r="B10" s="145"/>
      <c r="C10" s="148" t="s">
        <v>108</v>
      </c>
      <c r="D10" s="150" t="str">
        <f t="shared" ref="D10" si="0">IF(C10="","",IF(C10="음성","양호",IF(ISERROR(FIND(".",C10)),"불량","주의")))</f>
        <v>양호</v>
      </c>
      <c r="E10" s="152">
        <v>140</v>
      </c>
      <c r="F10" s="145"/>
      <c r="G10" s="154" t="s">
        <v>26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55" t="s">
        <v>108</v>
      </c>
      <c r="H11" s="157"/>
    </row>
    <row r="12" spans="1:8" ht="18.75" customHeight="1" x14ac:dyDescent="0.3">
      <c r="A12" s="144">
        <v>150</v>
      </c>
      <c r="B12" s="145" t="s">
        <v>109</v>
      </c>
      <c r="C12" s="148" t="s">
        <v>108</v>
      </c>
      <c r="D12" s="150" t="str">
        <f t="shared" ref="D12" si="2">IF(C12="","",IF(C12="음성","양호",IF(ISERROR(FIND(".",C12)),"불량","주의")))</f>
        <v>양호</v>
      </c>
      <c r="E12" s="152">
        <v>210</v>
      </c>
      <c r="F12" s="145" t="s">
        <v>109</v>
      </c>
      <c r="G12" s="154" t="s">
        <v>26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 t="s">
        <v>110</v>
      </c>
      <c r="C13" s="149"/>
      <c r="D13" s="151"/>
      <c r="E13" s="153"/>
      <c r="F13" s="147" t="s">
        <v>110</v>
      </c>
      <c r="G13" s="155"/>
      <c r="H13" s="157"/>
    </row>
    <row r="14" spans="1:8" ht="18.75" customHeight="1" x14ac:dyDescent="0.3">
      <c r="A14" s="144">
        <v>220</v>
      </c>
      <c r="B14" s="145" t="s">
        <v>109</v>
      </c>
      <c r="C14" s="148" t="s">
        <v>108</v>
      </c>
      <c r="D14" s="150" t="str">
        <f t="shared" ref="D14" si="4">IF(C14="","",IF(C14="음성","양호",IF(ISERROR(FIND(".",C14)),"불량","주의")))</f>
        <v>양호</v>
      </c>
      <c r="E14" s="152">
        <v>230</v>
      </c>
      <c r="F14" s="145" t="s">
        <v>109</v>
      </c>
      <c r="G14" s="154" t="s">
        <v>26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 t="s">
        <v>110</v>
      </c>
      <c r="C15" s="149"/>
      <c r="D15" s="151"/>
      <c r="E15" s="153"/>
      <c r="F15" s="147" t="s">
        <v>110</v>
      </c>
      <c r="G15" s="155"/>
      <c r="H15" s="157"/>
    </row>
    <row r="16" spans="1:8" ht="18.75" customHeight="1" x14ac:dyDescent="0.3">
      <c r="A16" s="144">
        <v>240</v>
      </c>
      <c r="B16" s="145" t="s">
        <v>109</v>
      </c>
      <c r="C16" s="148" t="s">
        <v>108</v>
      </c>
      <c r="D16" s="150" t="str">
        <f t="shared" ref="D16" si="6">IF(C16="","",IF(C16="음성","양호",IF(ISERROR(FIND(".",C16)),"불량","주의")))</f>
        <v>양호</v>
      </c>
      <c r="E16" s="152">
        <v>250</v>
      </c>
      <c r="F16" s="145" t="s">
        <v>109</v>
      </c>
      <c r="G16" s="154" t="s">
        <v>26</v>
      </c>
      <c r="H16" s="15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6"/>
      <c r="B17" s="147" t="s">
        <v>110</v>
      </c>
      <c r="C17" s="149"/>
      <c r="D17" s="151"/>
      <c r="E17" s="153"/>
      <c r="F17" s="147" t="s">
        <v>110</v>
      </c>
      <c r="G17" s="155"/>
      <c r="H17" s="157"/>
    </row>
    <row r="18" spans="1:8" ht="18.75" customHeight="1" x14ac:dyDescent="0.3">
      <c r="A18" s="144"/>
      <c r="B18" s="145" t="s">
        <v>109</v>
      </c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109</v>
      </c>
      <c r="G18" s="154"/>
      <c r="H18" s="156"/>
    </row>
    <row r="19" spans="1:8" ht="18.75" customHeight="1" x14ac:dyDescent="0.3">
      <c r="A19" s="146"/>
      <c r="B19" s="147" t="s">
        <v>110</v>
      </c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109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109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109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109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109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109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109</v>
      </c>
      <c r="C26" s="163" t="s">
        <v>108</v>
      </c>
      <c r="D26" s="150" t="str">
        <f t="shared" ref="D26" si="15">IF(C26="","",IF(C26="음성","양호",IF(ISERROR(FIND(".",C26)),"불량","주의")))</f>
        <v>양호</v>
      </c>
      <c r="E26" s="166"/>
      <c r="F26" s="160" t="s">
        <v>109</v>
      </c>
      <c r="G26" s="168" t="s">
        <v>108</v>
      </c>
      <c r="H26" s="156" t="str">
        <f t="shared" ref="H26" si="16">IF(G26="","",IF(G26="음성","양호",IF(ISERROR(FIND(".",G26)),"불량","주의")))</f>
        <v>양호</v>
      </c>
    </row>
    <row r="27" spans="1:8" ht="18.75" customHeight="1" thickBot="1" x14ac:dyDescent="0.35">
      <c r="A27" s="161"/>
      <c r="B27" s="162" t="s">
        <v>110</v>
      </c>
      <c r="C27" s="164" t="s">
        <v>108</v>
      </c>
      <c r="D27" s="165"/>
      <c r="E27" s="167"/>
      <c r="F27" s="162" t="s">
        <v>110</v>
      </c>
      <c r="G27" s="169" t="s">
        <v>108</v>
      </c>
      <c r="H27" s="158"/>
    </row>
    <row r="28" spans="1:8" x14ac:dyDescent="0.3">
      <c r="A28" s="3"/>
    </row>
    <row r="30" spans="1:8" x14ac:dyDescent="0.3">
      <c r="A30" s="1" t="s">
        <v>112</v>
      </c>
    </row>
    <row r="31" spans="1:8" x14ac:dyDescent="0.3">
      <c r="A31" s="15"/>
      <c r="B31" s="16" t="s">
        <v>6</v>
      </c>
      <c r="C31" s="170" t="s">
        <v>114</v>
      </c>
      <c r="D31" s="170"/>
      <c r="E31" s="170" t="s">
        <v>115</v>
      </c>
      <c r="F31" s="170"/>
      <c r="G31" s="170" t="s">
        <v>116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107</v>
      </c>
      <c r="B33" s="113"/>
      <c r="C33" s="171" t="s">
        <v>118</v>
      </c>
      <c r="D33" s="171"/>
      <c r="E33" s="117" t="s">
        <v>119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31" priority="12" operator="containsText" text="불량">
      <formula>NOT(ISERROR(SEARCH("불량",D8)))</formula>
    </cfRule>
  </conditionalFormatting>
  <conditionalFormatting sqref="C8 C10:C27">
    <cfRule type="containsText" dxfId="130" priority="11" operator="containsText" text="양성">
      <formula>NOT(ISERROR(SEARCH("양성",C8)))</formula>
    </cfRule>
  </conditionalFormatting>
  <conditionalFormatting sqref="G8 G10:G27">
    <cfRule type="containsText" dxfId="129" priority="10" operator="containsText" text="양성">
      <formula>NOT(ISERROR(SEARCH("양성",G8)))</formula>
    </cfRule>
  </conditionalFormatting>
  <conditionalFormatting sqref="C10:C25">
    <cfRule type="containsText" dxfId="128" priority="9" operator="containsText" text="양성">
      <formula>NOT(ISERROR(SEARCH("양성",C10)))</formula>
    </cfRule>
  </conditionalFormatting>
  <conditionalFormatting sqref="G10">
    <cfRule type="containsText" dxfId="127" priority="8" operator="containsText" text="양성">
      <formula>NOT(ISERROR(SEARCH("양성",G10)))</formula>
    </cfRule>
  </conditionalFormatting>
  <conditionalFormatting sqref="G11:G25">
    <cfRule type="containsText" dxfId="126" priority="7" operator="containsText" text="양성">
      <formula>NOT(ISERROR(SEARCH("양성",G11)))</formula>
    </cfRule>
  </conditionalFormatting>
  <conditionalFormatting sqref="C10:C25">
    <cfRule type="containsText" dxfId="125" priority="6" operator="containsText" text="양성">
      <formula>NOT(ISERROR(SEARCH("양성",C10)))</formula>
    </cfRule>
  </conditionalFormatting>
  <conditionalFormatting sqref="G10">
    <cfRule type="containsText" dxfId="124" priority="5" operator="containsText" text="양성">
      <formula>NOT(ISERROR(SEARCH("양성",G10)))</formula>
    </cfRule>
  </conditionalFormatting>
  <conditionalFormatting sqref="G11:G25">
    <cfRule type="containsText" dxfId="123" priority="4" operator="containsText" text="양성">
      <formula>NOT(ISERROR(SEARCH("양성",G11)))</formula>
    </cfRule>
  </conditionalFormatting>
  <conditionalFormatting sqref="D8 D22 D10 D14 D18 D12 D16 D20 D24 D26">
    <cfRule type="containsText" dxfId="122" priority="3" operator="containsText" text="주의">
      <formula>NOT(ISERROR(SEARCH("주의",D8)))</formula>
    </cfRule>
  </conditionalFormatting>
  <conditionalFormatting sqref="H8 H10:H27">
    <cfRule type="containsText" dxfId="121" priority="2" operator="containsText" text="주의">
      <formula>NOT(ISERROR(SEARCH("주의",H8)))</formula>
    </cfRule>
  </conditionalFormatting>
  <conditionalFormatting sqref="H8 H22 H10 H14 H18 H12 H16 H20 H24 H26">
    <cfRule type="containsText" dxfId="12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8" t="s">
        <v>123</v>
      </c>
      <c r="B1" s="99"/>
      <c r="C1" s="99"/>
      <c r="D1" s="99"/>
      <c r="E1" s="99"/>
      <c r="F1" s="99"/>
      <c r="G1" s="99"/>
      <c r="H1" s="99"/>
    </row>
    <row r="3" spans="1:8" x14ac:dyDescent="0.3">
      <c r="F3" s="75" t="s">
        <v>124</v>
      </c>
      <c r="G3" s="114" t="str">
        <f>'환경 29주'!G3:H3</f>
        <v>18-0857</v>
      </c>
      <c r="H3" s="115"/>
    </row>
    <row r="4" spans="1:8" x14ac:dyDescent="0.3">
      <c r="A4" s="4" t="s">
        <v>125</v>
      </c>
      <c r="B4" s="75" t="str">
        <f>'환경 29주'!B4</f>
        <v>보은농장</v>
      </c>
      <c r="C4" s="4" t="s">
        <v>14</v>
      </c>
      <c r="D4" s="117" t="str">
        <f>'환경 29주'!D4:E4</f>
        <v>2018.04.10</v>
      </c>
      <c r="E4" s="117"/>
      <c r="F4" s="4" t="s">
        <v>161</v>
      </c>
      <c r="G4" s="116" t="str">
        <f>'환경 29주'!G4:H4</f>
        <v>0000-00-00</v>
      </c>
      <c r="H4" s="116"/>
    </row>
    <row r="5" spans="1:8" x14ac:dyDescent="0.3">
      <c r="A5" s="4" t="s">
        <v>104</v>
      </c>
      <c r="B5" s="75">
        <f>'환경 29주'!B5</f>
        <v>7375</v>
      </c>
      <c r="C5" s="4" t="s">
        <v>105</v>
      </c>
      <c r="D5" s="117" t="str">
        <f>'환경 29주'!D5:E5</f>
        <v>29주령</v>
      </c>
      <c r="E5" s="117"/>
      <c r="F5" s="4" t="s">
        <v>168</v>
      </c>
      <c r="G5" s="117" t="str">
        <f>'환경 29주'!G5:H5</f>
        <v>정찬근</v>
      </c>
      <c r="H5" s="117"/>
    </row>
    <row r="6" spans="1:8" ht="15.75" thickBot="1" x14ac:dyDescent="0.35"/>
    <row r="7" spans="1:8" ht="16.5" customHeight="1" x14ac:dyDescent="0.3">
      <c r="A7" s="141" t="s">
        <v>106</v>
      </c>
      <c r="B7" s="142"/>
      <c r="C7" s="172" t="s">
        <v>6</v>
      </c>
      <c r="D7" s="119"/>
      <c r="E7" s="143" t="s">
        <v>106</v>
      </c>
      <c r="F7" s="142"/>
      <c r="G7" s="172" t="s">
        <v>6</v>
      </c>
      <c r="H7" s="173"/>
    </row>
    <row r="8" spans="1:8" ht="18.75" customHeight="1" x14ac:dyDescent="0.3">
      <c r="A8" s="174">
        <f>IF('환경 29주'!A8:A9="","",'환경 29주'!A8:A9)</f>
        <v>110</v>
      </c>
      <c r="B8" s="175"/>
      <c r="C8" s="178" t="str">
        <f>IF('환경 29주'!D8="","",IF('환경 29주'!D8="불량","부적합",IF('환경 29주'!D8="주의","주의","적합")))</f>
        <v>적합</v>
      </c>
      <c r="D8" s="179"/>
      <c r="E8" s="182">
        <f>IF('환경 29주'!E8:E9="","",'환경 29주'!E8:E9)</f>
        <v>120</v>
      </c>
      <c r="F8" s="175"/>
      <c r="G8" s="178" t="str">
        <f>IF('환경 29주'!H8="","",IF('환경 29주'!H8="불량","부적합",IF('환경 29주'!H8="주의","주의","적합")))</f>
        <v>적합</v>
      </c>
      <c r="H8" s="184"/>
    </row>
    <row r="9" spans="1:8" ht="18.75" customHeight="1" x14ac:dyDescent="0.3">
      <c r="A9" s="176"/>
      <c r="B9" s="177"/>
      <c r="C9" s="180" t="str">
        <f>IF('환경 29주'!D9="불량","부적합",IF('환경 29주'!D9="주의","주의","적합"))</f>
        <v>적합</v>
      </c>
      <c r="D9" s="181"/>
      <c r="E9" s="183"/>
      <c r="F9" s="177"/>
      <c r="G9" s="180" t="str">
        <f>IF('환경 29주'!H9="불량","부적합",IF('환경 29주'!H9="주의","주의","적합"))</f>
        <v>적합</v>
      </c>
      <c r="H9" s="185"/>
    </row>
    <row r="10" spans="1:8" ht="18.75" customHeight="1" x14ac:dyDescent="0.3">
      <c r="A10" s="174">
        <f>IF('환경 29주'!A10:A11="","",'환경 29주'!A10:A11)</f>
        <v>130</v>
      </c>
      <c r="B10" s="175"/>
      <c r="C10" s="178" t="str">
        <f>IF('환경 29주'!D10="","",IF('환경 29주'!D10="불량","부적합",IF('환경 29주'!D10="주의","주의","적합")))</f>
        <v>적합</v>
      </c>
      <c r="D10" s="179"/>
      <c r="E10" s="182">
        <f>IF('환경 29주'!E10:E11="","",'환경 29주'!E10:E11)</f>
        <v>140</v>
      </c>
      <c r="F10" s="175"/>
      <c r="G10" s="178" t="str">
        <f>IF('환경 29주'!H10="","",IF('환경 29주'!H10="불량","부적합",IF('환경 29주'!H10="주의","주의","적합")))</f>
        <v>적합</v>
      </c>
      <c r="H10" s="184"/>
    </row>
    <row r="11" spans="1:8" ht="18.75" customHeight="1" x14ac:dyDescent="0.3">
      <c r="A11" s="176"/>
      <c r="B11" s="177"/>
      <c r="C11" s="180" t="str">
        <f>IF('환경 29주'!D11="불량","부적합",IF('환경 29주'!D11="주의","주의","적합"))</f>
        <v>적합</v>
      </c>
      <c r="D11" s="181"/>
      <c r="E11" s="183"/>
      <c r="F11" s="177"/>
      <c r="G11" s="180" t="str">
        <f>IF('환경 29주'!H11="불량","부적합",IF('환경 29주'!H11="주의","주의","적합"))</f>
        <v>적합</v>
      </c>
      <c r="H11" s="185"/>
    </row>
    <row r="12" spans="1:8" ht="18.75" customHeight="1" x14ac:dyDescent="0.3">
      <c r="A12" s="174">
        <f>IF('환경 29주'!A12:A13="","",'환경 29주'!A12:A13)</f>
        <v>150</v>
      </c>
      <c r="B12" s="175"/>
      <c r="C12" s="178" t="str">
        <f>IF('환경 29주'!D12="","",IF('환경 29주'!D12="불량","부적합",IF('환경 29주'!D12="주의","주의","적합")))</f>
        <v>적합</v>
      </c>
      <c r="D12" s="179"/>
      <c r="E12" s="182">
        <f>IF('환경 29주'!E12:E13="","",'환경 29주'!E12:E13)</f>
        <v>210</v>
      </c>
      <c r="F12" s="175"/>
      <c r="G12" s="178" t="str">
        <f>IF('환경 29주'!H12="","",IF('환경 29주'!H12="불량","부적합",IF('환경 29주'!H12="주의","주의","적합")))</f>
        <v>적합</v>
      </c>
      <c r="H12" s="184"/>
    </row>
    <row r="13" spans="1:8" ht="18.75" customHeight="1" x14ac:dyDescent="0.3">
      <c r="A13" s="176"/>
      <c r="B13" s="177"/>
      <c r="C13" s="180" t="str">
        <f>IF('환경 29주'!D13="불량","부적합",IF('환경 29주'!D13="주의","주의","적합"))</f>
        <v>적합</v>
      </c>
      <c r="D13" s="181"/>
      <c r="E13" s="183"/>
      <c r="F13" s="177"/>
      <c r="G13" s="180" t="str">
        <f>IF('환경 29주'!H13="불량","부적합",IF('환경 29주'!H13="주의","주의","적합"))</f>
        <v>적합</v>
      </c>
      <c r="H13" s="185"/>
    </row>
    <row r="14" spans="1:8" ht="18.75" customHeight="1" x14ac:dyDescent="0.3">
      <c r="A14" s="174">
        <f>IF('환경 29주'!A14:A15="","",'환경 29주'!A14:A15)</f>
        <v>220</v>
      </c>
      <c r="B14" s="175"/>
      <c r="C14" s="178" t="str">
        <f>IF('환경 29주'!D14="","",IF('환경 29주'!D14="불량","부적합",IF('환경 29주'!D14="주의","주의","적합")))</f>
        <v>적합</v>
      </c>
      <c r="D14" s="179"/>
      <c r="E14" s="182">
        <f>IF('환경 29주'!E14:E15="","",'환경 29주'!E14:E15)</f>
        <v>230</v>
      </c>
      <c r="F14" s="175"/>
      <c r="G14" s="178" t="str">
        <f>IF('환경 29주'!H14="","",IF('환경 29주'!H14="불량","부적합",IF('환경 29주'!H14="주의","주의","적합")))</f>
        <v>적합</v>
      </c>
      <c r="H14" s="184"/>
    </row>
    <row r="15" spans="1:8" ht="18.75" customHeight="1" x14ac:dyDescent="0.3">
      <c r="A15" s="176"/>
      <c r="B15" s="177"/>
      <c r="C15" s="180" t="str">
        <f>IF('환경 29주'!D15="불량","부적합",IF('환경 29주'!D15="주의","주의","적합"))</f>
        <v>적합</v>
      </c>
      <c r="D15" s="181"/>
      <c r="E15" s="183"/>
      <c r="F15" s="177"/>
      <c r="G15" s="180" t="str">
        <f>IF('환경 29주'!H15="불량","부적합",IF('환경 29주'!H15="주의","주의","적합"))</f>
        <v>적합</v>
      </c>
      <c r="H15" s="185"/>
    </row>
    <row r="16" spans="1:8" ht="18.75" customHeight="1" x14ac:dyDescent="0.3">
      <c r="A16" s="174">
        <f>IF('환경 29주'!A16:A17="","",'환경 29주'!A16:A17)</f>
        <v>240</v>
      </c>
      <c r="B16" s="175"/>
      <c r="C16" s="178" t="str">
        <f>IF('환경 29주'!D16="","",IF('환경 29주'!D16="불량","부적합",IF('환경 29주'!D16="주의","주의","적합")))</f>
        <v>적합</v>
      </c>
      <c r="D16" s="179"/>
      <c r="E16" s="182">
        <f>IF('환경 29주'!E16:E17="","",'환경 29주'!E16:E17)</f>
        <v>250</v>
      </c>
      <c r="F16" s="175"/>
      <c r="G16" s="178" t="str">
        <f>IF('환경 29주'!H16="","",IF('환경 29주'!H16="불량","부적합",IF('환경 29주'!H16="주의","주의","적합")))</f>
        <v>적합</v>
      </c>
      <c r="H16" s="184"/>
    </row>
    <row r="17" spans="1:8" ht="18.75" customHeight="1" x14ac:dyDescent="0.3">
      <c r="A17" s="176"/>
      <c r="B17" s="177"/>
      <c r="C17" s="180" t="str">
        <f>IF('환경 29주'!D17="불량","부적합",IF('환경 29주'!D17="주의","주의","적합"))</f>
        <v>적합</v>
      </c>
      <c r="D17" s="181"/>
      <c r="E17" s="183"/>
      <c r="F17" s="177"/>
      <c r="G17" s="180" t="str">
        <f>IF('환경 29주'!H17="불량","부적합",IF('환경 29주'!H17="주의","주의","적합"))</f>
        <v>적합</v>
      </c>
      <c r="H17" s="185"/>
    </row>
    <row r="18" spans="1:8" ht="18.75" customHeight="1" x14ac:dyDescent="0.3">
      <c r="A18" s="174" t="str">
        <f>IF('환경 29주'!A18:A19="","",'환경 29주'!A18:A19)</f>
        <v/>
      </c>
      <c r="B18" s="175"/>
      <c r="C18" s="178" t="str">
        <f>IF('환경 29주'!D18="","",IF('환경 29주'!D18="불량","부적합",IF('환경 29주'!D18="주의","주의","적합")))</f>
        <v/>
      </c>
      <c r="D18" s="179"/>
      <c r="E18" s="182" t="str">
        <f>IF('환경 29주'!E18:E19="","",'환경 29주'!E18:E19)</f>
        <v/>
      </c>
      <c r="F18" s="175"/>
      <c r="G18" s="178" t="str">
        <f>IF('환경 29주'!H18="","",IF('환경 29주'!H18="불량","부적합",IF('환경 29주'!H18="주의","주의","적합")))</f>
        <v/>
      </c>
      <c r="H18" s="184"/>
    </row>
    <row r="19" spans="1:8" ht="18.75" customHeight="1" x14ac:dyDescent="0.3">
      <c r="A19" s="176"/>
      <c r="B19" s="177"/>
      <c r="C19" s="180" t="str">
        <f>IF('환경 29주'!D19="불량","부적합",IF('환경 29주'!D19="주의","주의","적합"))</f>
        <v>적합</v>
      </c>
      <c r="D19" s="181"/>
      <c r="E19" s="183"/>
      <c r="F19" s="177"/>
      <c r="G19" s="180" t="str">
        <f>IF('환경 29주'!H19="불량","부적합",IF('환경 29주'!H19="주의","주의","적합"))</f>
        <v>적합</v>
      </c>
      <c r="H19" s="185"/>
    </row>
    <row r="20" spans="1:8" ht="18.75" customHeight="1" x14ac:dyDescent="0.3">
      <c r="A20" s="174" t="str">
        <f>IF('환경 29주'!A20:A21="","",'환경 29주'!A20:A21)</f>
        <v/>
      </c>
      <c r="B20" s="175"/>
      <c r="C20" s="178" t="str">
        <f>IF('환경 29주'!D20="","",IF('환경 29주'!D20="불량","부적합",IF('환경 29주'!D20="주의","주의","적합")))</f>
        <v/>
      </c>
      <c r="D20" s="179"/>
      <c r="E20" s="182" t="str">
        <f>IF('환경 29주'!E20:E21="","",'환경 29주'!E20:E21)</f>
        <v/>
      </c>
      <c r="F20" s="175"/>
      <c r="G20" s="178" t="str">
        <f>IF('환경 29주'!H20="","",IF('환경 29주'!H20="불량","부적합",IF('환경 29주'!H20="주의","주의","적합")))</f>
        <v/>
      </c>
      <c r="H20" s="184"/>
    </row>
    <row r="21" spans="1:8" ht="18.75" customHeight="1" x14ac:dyDescent="0.3">
      <c r="A21" s="176"/>
      <c r="B21" s="177"/>
      <c r="C21" s="180" t="str">
        <f>IF('환경 29주'!D21="불량","부적합",IF('환경 29주'!D21="주의","주의","적합"))</f>
        <v>적합</v>
      </c>
      <c r="D21" s="181"/>
      <c r="E21" s="183"/>
      <c r="F21" s="177"/>
      <c r="G21" s="180" t="str">
        <f>IF('환경 29주'!H21="불량","부적합",IF('환경 29주'!H21="주의","주의","적합"))</f>
        <v>적합</v>
      </c>
      <c r="H21" s="185"/>
    </row>
    <row r="22" spans="1:8" ht="18.75" customHeight="1" x14ac:dyDescent="0.3">
      <c r="A22" s="174" t="str">
        <f>IF('환경 29주'!A22:A23="","",'환경 29주'!A22:A23)</f>
        <v/>
      </c>
      <c r="B22" s="175"/>
      <c r="C22" s="178" t="str">
        <f>IF('환경 29주'!D22="","",IF('환경 29주'!D22="불량","부적합",IF('환경 29주'!D22="주의","주의","적합")))</f>
        <v/>
      </c>
      <c r="D22" s="179"/>
      <c r="E22" s="182" t="str">
        <f>IF('환경 29주'!E22:E23="","",'환경 29주'!E22:E23)</f>
        <v/>
      </c>
      <c r="F22" s="175"/>
      <c r="G22" s="178" t="str">
        <f>IF('환경 29주'!H22="","",IF('환경 29주'!H22="불량","부적합",IF('환경 29주'!H22="주의","주의","적합")))</f>
        <v/>
      </c>
      <c r="H22" s="184"/>
    </row>
    <row r="23" spans="1:8" ht="18.75" customHeight="1" x14ac:dyDescent="0.3">
      <c r="A23" s="176"/>
      <c r="B23" s="177"/>
      <c r="C23" s="180" t="str">
        <f>IF('환경 29주'!D23="불량","부적합",IF('환경 29주'!D23="주의","주의","적합"))</f>
        <v>적합</v>
      </c>
      <c r="D23" s="181"/>
      <c r="E23" s="183"/>
      <c r="F23" s="177"/>
      <c r="G23" s="180" t="str">
        <f>IF('환경 29주'!H23="불량","부적합",IF('환경 29주'!H23="주의","주의","적합"))</f>
        <v>적합</v>
      </c>
      <c r="H23" s="185"/>
    </row>
    <row r="24" spans="1:8" ht="18.75" customHeight="1" x14ac:dyDescent="0.3">
      <c r="A24" s="174" t="str">
        <f>IF('환경 29주'!A24:A25="","",'환경 29주'!A24:A25)</f>
        <v/>
      </c>
      <c r="B24" s="175"/>
      <c r="C24" s="178" t="str">
        <f>IF('환경 29주'!D24="","",IF('환경 29주'!D24="불량","부적합",IF('환경 29주'!D24="주의","주의","적합")))</f>
        <v/>
      </c>
      <c r="D24" s="179"/>
      <c r="E24" s="182" t="str">
        <f>IF('환경 29주'!E24:E25="","",'환경 29주'!E24:E25)</f>
        <v/>
      </c>
      <c r="F24" s="175"/>
      <c r="G24" s="178" t="str">
        <f>IF('환경 29주'!H24="","",IF('환경 29주'!H24="불량","부적합",IF('환경 29주'!H24="주의","주의","적합")))</f>
        <v/>
      </c>
      <c r="H24" s="184"/>
    </row>
    <row r="25" spans="1:8" ht="18.75" customHeight="1" x14ac:dyDescent="0.3">
      <c r="A25" s="176"/>
      <c r="B25" s="177"/>
      <c r="C25" s="180" t="str">
        <f>IF('환경 29주'!D25="불량","부적합",IF('환경 29주'!D25="주의","주의","적합"))</f>
        <v>적합</v>
      </c>
      <c r="D25" s="181"/>
      <c r="E25" s="183"/>
      <c r="F25" s="177"/>
      <c r="G25" s="180" t="str">
        <f>IF('환경 29주'!H25="불량","부적합",IF('환경 29주'!H25="주의","주의","적합"))</f>
        <v>적합</v>
      </c>
      <c r="H25" s="185"/>
    </row>
    <row r="26" spans="1:8" ht="18.75" customHeight="1" x14ac:dyDescent="0.3">
      <c r="A26" s="174" t="str">
        <f>IF('환경 29주'!A26:A27="","",'환경 29주'!A26:A27)</f>
        <v/>
      </c>
      <c r="B26" s="175"/>
      <c r="C26" s="178" t="str">
        <f>IF('환경 29주'!D26="","",IF('환경 29주'!D26="불량","부적합",IF('환경 29주'!D26="주의","주의","적합")))</f>
        <v>적합</v>
      </c>
      <c r="D26" s="179"/>
      <c r="E26" s="182" t="str">
        <f>IF('환경 29주'!E26:E27="","",'환경 29주'!E26:E27)</f>
        <v/>
      </c>
      <c r="F26" s="175"/>
      <c r="G26" s="178" t="str">
        <f>IF('환경 29주'!H26="","",IF('환경 29주'!H26="불량","부적합",IF('환경 29주'!H26="주의","주의","적합")))</f>
        <v>적합</v>
      </c>
      <c r="H26" s="184"/>
    </row>
    <row r="27" spans="1:8" ht="18.75" customHeight="1" thickBot="1" x14ac:dyDescent="0.35">
      <c r="A27" s="186"/>
      <c r="B27" s="187"/>
      <c r="C27" s="188" t="str">
        <f>IF('환경 29주'!D27="불량","부적합",IF('환경 29주'!D27="주의","주의","적합"))</f>
        <v>적합</v>
      </c>
      <c r="D27" s="189"/>
      <c r="E27" s="190"/>
      <c r="F27" s="187"/>
      <c r="G27" s="188" t="str">
        <f>IF('환경 29주'!H27="불량","부적합",IF('환경 29주'!H27="주의","주의","적합"))</f>
        <v>적합</v>
      </c>
      <c r="H27" s="19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112</v>
      </c>
    </row>
    <row r="31" spans="1:8" ht="16.5" customHeight="1" x14ac:dyDescent="0.3">
      <c r="A31" s="15"/>
      <c r="B31" s="16" t="s">
        <v>6</v>
      </c>
      <c r="C31" s="170" t="s">
        <v>126</v>
      </c>
      <c r="D31" s="170"/>
      <c r="E31" s="170" t="s">
        <v>115</v>
      </c>
      <c r="F31" s="170"/>
      <c r="G31" s="170" t="s">
        <v>127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107</v>
      </c>
      <c r="B33" s="113"/>
      <c r="C33" s="171" t="s">
        <v>118</v>
      </c>
      <c r="D33" s="171"/>
      <c r="E33" s="117" t="s">
        <v>119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29주'!A36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9" t="s">
        <v>9</v>
      </c>
      <c r="B42" s="109"/>
      <c r="C42" s="109"/>
      <c r="D42" s="109"/>
      <c r="E42" s="109"/>
      <c r="F42" s="109"/>
      <c r="G42" s="109"/>
      <c r="H42" s="109"/>
    </row>
    <row r="43" spans="1:8" ht="17.25" x14ac:dyDescent="0.3">
      <c r="A43" s="110" t="s">
        <v>10</v>
      </c>
      <c r="B43" s="110"/>
      <c r="C43" s="110"/>
      <c r="D43" s="110"/>
      <c r="E43" s="110"/>
      <c r="F43" s="110"/>
      <c r="G43" s="110"/>
      <c r="H43" s="110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19" priority="2" operator="containsText" text="부적합">
      <formula>NOT(ISERROR(SEARCH("부적합",C8)))</formula>
    </cfRule>
  </conditionalFormatting>
  <conditionalFormatting sqref="C8 E8 C10:E27 G8 G10:H27">
    <cfRule type="containsText" dxfId="11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M17" sqref="M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8" t="s">
        <v>101</v>
      </c>
      <c r="B1" s="99"/>
      <c r="C1" s="99"/>
      <c r="D1" s="99"/>
      <c r="E1" s="99"/>
      <c r="F1" s="99"/>
      <c r="G1" s="99"/>
      <c r="H1" s="99"/>
    </row>
    <row r="3" spans="1:8" x14ac:dyDescent="0.3">
      <c r="F3" s="78" t="s">
        <v>38</v>
      </c>
      <c r="G3" s="114" t="s">
        <v>141</v>
      </c>
      <c r="H3" s="115"/>
    </row>
    <row r="4" spans="1:8" x14ac:dyDescent="0.3">
      <c r="A4" s="4" t="s">
        <v>102</v>
      </c>
      <c r="B4" s="77" t="s">
        <v>71</v>
      </c>
      <c r="C4" s="4" t="s">
        <v>14</v>
      </c>
      <c r="D4" s="103" t="s">
        <v>139</v>
      </c>
      <c r="E4" s="103"/>
      <c r="F4" s="4" t="s">
        <v>161</v>
      </c>
      <c r="G4" s="103" t="s">
        <v>181</v>
      </c>
      <c r="H4" s="103"/>
    </row>
    <row r="5" spans="1:8" x14ac:dyDescent="0.3">
      <c r="A5" s="4" t="s">
        <v>55</v>
      </c>
      <c r="B5" s="77">
        <v>7375</v>
      </c>
      <c r="C5" s="4" t="s">
        <v>56</v>
      </c>
      <c r="D5" s="139" t="s">
        <v>140</v>
      </c>
      <c r="E5" s="140"/>
      <c r="F5" s="4" t="s">
        <v>169</v>
      </c>
      <c r="G5" s="103" t="s">
        <v>177</v>
      </c>
      <c r="H5" s="103"/>
    </row>
    <row r="6" spans="1:8" ht="15.75" thickBot="1" x14ac:dyDescent="0.35"/>
    <row r="7" spans="1:8" ht="16.5" customHeight="1" x14ac:dyDescent="0.3">
      <c r="A7" s="141" t="s">
        <v>106</v>
      </c>
      <c r="B7" s="142"/>
      <c r="C7" s="79" t="s">
        <v>24</v>
      </c>
      <c r="D7" s="55" t="s">
        <v>3</v>
      </c>
      <c r="E7" s="143" t="s">
        <v>106</v>
      </c>
      <c r="F7" s="142"/>
      <c r="G7" s="79" t="s">
        <v>24</v>
      </c>
      <c r="H7" s="7" t="s">
        <v>3</v>
      </c>
    </row>
    <row r="8" spans="1:8" ht="18.75" customHeight="1" x14ac:dyDescent="0.3">
      <c r="A8" s="144">
        <v>110</v>
      </c>
      <c r="B8" s="145"/>
      <c r="C8" s="148" t="s">
        <v>108</v>
      </c>
      <c r="D8" s="150" t="str">
        <f>IF(C8="","",IF(C8="음성","양호",IF(ISERROR(FIND(".",C8)),"불량","주의")))</f>
        <v>양호</v>
      </c>
      <c r="E8" s="152">
        <v>120</v>
      </c>
      <c r="F8" s="145"/>
      <c r="G8" s="154" t="s">
        <v>108</v>
      </c>
      <c r="H8" s="156" t="str">
        <f>IF(G8="","",IF(G8="음성","양호",IF(ISERROR(FIND(".",G8)),"불량","주의")))</f>
        <v>양호</v>
      </c>
    </row>
    <row r="9" spans="1:8" ht="18.75" customHeight="1" x14ac:dyDescent="0.3">
      <c r="A9" s="146"/>
      <c r="B9" s="147"/>
      <c r="C9" s="149"/>
      <c r="D9" s="151"/>
      <c r="E9" s="153"/>
      <c r="F9" s="147"/>
      <c r="G9" s="155"/>
      <c r="H9" s="157"/>
    </row>
    <row r="10" spans="1:8" ht="18.75" customHeight="1" x14ac:dyDescent="0.3">
      <c r="A10" s="144">
        <v>130</v>
      </c>
      <c r="B10" s="145"/>
      <c r="C10" s="148" t="s">
        <v>108</v>
      </c>
      <c r="D10" s="150" t="str">
        <f t="shared" ref="D10" si="0">IF(C10="","",IF(C10="음성","양호",IF(ISERROR(FIND(".",C10)),"불량","주의")))</f>
        <v>양호</v>
      </c>
      <c r="E10" s="152">
        <v>140</v>
      </c>
      <c r="F10" s="145"/>
      <c r="G10" s="154" t="s">
        <v>26</v>
      </c>
      <c r="H10" s="15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6"/>
      <c r="B11" s="147"/>
      <c r="C11" s="149"/>
      <c r="D11" s="151"/>
      <c r="E11" s="153"/>
      <c r="F11" s="147"/>
      <c r="G11" s="155" t="s">
        <v>108</v>
      </c>
      <c r="H11" s="157"/>
    </row>
    <row r="12" spans="1:8" ht="18.75" customHeight="1" x14ac:dyDescent="0.3">
      <c r="A12" s="144">
        <v>150</v>
      </c>
      <c r="B12" s="145" t="s">
        <v>51</v>
      </c>
      <c r="C12" s="148" t="s">
        <v>108</v>
      </c>
      <c r="D12" s="150" t="str">
        <f t="shared" ref="D12" si="2">IF(C12="","",IF(C12="음성","양호",IF(ISERROR(FIND(".",C12)),"불량","주의")))</f>
        <v>양호</v>
      </c>
      <c r="E12" s="152">
        <v>210</v>
      </c>
      <c r="F12" s="145" t="s">
        <v>51</v>
      </c>
      <c r="G12" s="154" t="s">
        <v>26</v>
      </c>
      <c r="H12" s="15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6"/>
      <c r="B13" s="147" t="s">
        <v>110</v>
      </c>
      <c r="C13" s="149"/>
      <c r="D13" s="151"/>
      <c r="E13" s="153"/>
      <c r="F13" s="147" t="s">
        <v>110</v>
      </c>
      <c r="G13" s="155"/>
      <c r="H13" s="157"/>
    </row>
    <row r="14" spans="1:8" ht="18.75" customHeight="1" x14ac:dyDescent="0.3">
      <c r="A14" s="144">
        <v>220</v>
      </c>
      <c r="B14" s="145" t="s">
        <v>51</v>
      </c>
      <c r="C14" s="148" t="s">
        <v>108</v>
      </c>
      <c r="D14" s="150" t="str">
        <f t="shared" ref="D14" si="4">IF(C14="","",IF(C14="음성","양호",IF(ISERROR(FIND(".",C14)),"불량","주의")))</f>
        <v>양호</v>
      </c>
      <c r="E14" s="152">
        <v>230</v>
      </c>
      <c r="F14" s="145" t="s">
        <v>51</v>
      </c>
      <c r="G14" s="154" t="s">
        <v>26</v>
      </c>
      <c r="H14" s="15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6"/>
      <c r="B15" s="147" t="s">
        <v>110</v>
      </c>
      <c r="C15" s="149"/>
      <c r="D15" s="151"/>
      <c r="E15" s="153"/>
      <c r="F15" s="147" t="s">
        <v>110</v>
      </c>
      <c r="G15" s="155"/>
      <c r="H15" s="157"/>
    </row>
    <row r="16" spans="1:8" ht="18.75" customHeight="1" x14ac:dyDescent="0.3">
      <c r="A16" s="144">
        <v>240</v>
      </c>
      <c r="B16" s="145" t="s">
        <v>51</v>
      </c>
      <c r="C16" s="148" t="s">
        <v>108</v>
      </c>
      <c r="D16" s="150" t="str">
        <f t="shared" ref="D16" si="6">IF(C16="","",IF(C16="음성","양호",IF(ISERROR(FIND(".",C16)),"불량","주의")))</f>
        <v>양호</v>
      </c>
      <c r="E16" s="152">
        <v>250</v>
      </c>
      <c r="F16" s="145" t="s">
        <v>51</v>
      </c>
      <c r="G16" s="154" t="s">
        <v>26</v>
      </c>
      <c r="H16" s="15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6"/>
      <c r="B17" s="147" t="s">
        <v>110</v>
      </c>
      <c r="C17" s="149"/>
      <c r="D17" s="151"/>
      <c r="E17" s="153"/>
      <c r="F17" s="147" t="s">
        <v>110</v>
      </c>
      <c r="G17" s="155"/>
      <c r="H17" s="157"/>
    </row>
    <row r="18" spans="1:8" ht="18.75" customHeight="1" x14ac:dyDescent="0.3">
      <c r="A18" s="144"/>
      <c r="B18" s="145" t="s">
        <v>51</v>
      </c>
      <c r="C18" s="148"/>
      <c r="D18" s="150" t="str">
        <f t="shared" ref="D18" si="8">IF(C18="","",IF(C18="음성","양호",IF(ISERROR(FIND(".",C18)),"불량","주의")))</f>
        <v/>
      </c>
      <c r="E18" s="152"/>
      <c r="F18" s="145" t="s">
        <v>51</v>
      </c>
      <c r="G18" s="154"/>
      <c r="H18" s="156"/>
    </row>
    <row r="19" spans="1:8" ht="18.75" customHeight="1" x14ac:dyDescent="0.3">
      <c r="A19" s="146"/>
      <c r="B19" s="147" t="s">
        <v>110</v>
      </c>
      <c r="C19" s="149"/>
      <c r="D19" s="151"/>
      <c r="E19" s="153"/>
      <c r="F19" s="147" t="s">
        <v>110</v>
      </c>
      <c r="G19" s="155"/>
      <c r="H19" s="157"/>
    </row>
    <row r="20" spans="1:8" ht="18.75" customHeight="1" x14ac:dyDescent="0.3">
      <c r="A20" s="144"/>
      <c r="B20" s="145" t="s">
        <v>51</v>
      </c>
      <c r="C20" s="148"/>
      <c r="D20" s="150" t="str">
        <f t="shared" ref="D20" si="9">IF(C20="","",IF(C20="음성","양호",IF(ISERROR(FIND(".",C20)),"불량","주의")))</f>
        <v/>
      </c>
      <c r="E20" s="152"/>
      <c r="F20" s="145" t="s">
        <v>51</v>
      </c>
      <c r="G20" s="154"/>
      <c r="H20" s="156" t="str">
        <f t="shared" ref="H20" si="10">IF(G20="","",IF(G20="음성","양호",IF(ISERROR(FIND(".",G20)),"불량","주의")))</f>
        <v/>
      </c>
    </row>
    <row r="21" spans="1:8" ht="18.75" customHeight="1" x14ac:dyDescent="0.3">
      <c r="A21" s="146"/>
      <c r="B21" s="147" t="s">
        <v>110</v>
      </c>
      <c r="C21" s="149"/>
      <c r="D21" s="151"/>
      <c r="E21" s="153"/>
      <c r="F21" s="147" t="s">
        <v>110</v>
      </c>
      <c r="G21" s="155"/>
      <c r="H21" s="157"/>
    </row>
    <row r="22" spans="1:8" ht="18.75" customHeight="1" x14ac:dyDescent="0.3">
      <c r="A22" s="144"/>
      <c r="B22" s="145" t="s">
        <v>51</v>
      </c>
      <c r="C22" s="148"/>
      <c r="D22" s="150" t="str">
        <f t="shared" ref="D22" si="11">IF(C22="","",IF(C22="음성","양호",IF(ISERROR(FIND(".",C22)),"불량","주의")))</f>
        <v/>
      </c>
      <c r="E22" s="152"/>
      <c r="F22" s="145" t="s">
        <v>51</v>
      </c>
      <c r="G22" s="154"/>
      <c r="H22" s="156" t="str">
        <f t="shared" ref="H22" si="12">IF(G22="","",IF(G22="음성","양호",IF(ISERROR(FIND(".",G22)),"불량","주의")))</f>
        <v/>
      </c>
    </row>
    <row r="23" spans="1:8" ht="18.75" customHeight="1" x14ac:dyDescent="0.3">
      <c r="A23" s="146"/>
      <c r="B23" s="147" t="s">
        <v>110</v>
      </c>
      <c r="C23" s="149"/>
      <c r="D23" s="151"/>
      <c r="E23" s="153"/>
      <c r="F23" s="147" t="s">
        <v>110</v>
      </c>
      <c r="G23" s="155"/>
      <c r="H23" s="157"/>
    </row>
    <row r="24" spans="1:8" ht="18.75" customHeight="1" x14ac:dyDescent="0.3">
      <c r="A24" s="144"/>
      <c r="B24" s="145" t="s">
        <v>51</v>
      </c>
      <c r="C24" s="148"/>
      <c r="D24" s="150" t="str">
        <f t="shared" ref="D24" si="13">IF(C24="","",IF(C24="음성","양호",IF(ISERROR(FIND(".",C24)),"불량","주의")))</f>
        <v/>
      </c>
      <c r="E24" s="152"/>
      <c r="F24" s="145" t="s">
        <v>51</v>
      </c>
      <c r="G24" s="154"/>
      <c r="H24" s="156" t="str">
        <f t="shared" ref="H24" si="14">IF(G24="","",IF(G24="음성","양호",IF(ISERROR(FIND(".",G24)),"불량","주의")))</f>
        <v/>
      </c>
    </row>
    <row r="25" spans="1:8" ht="18.75" customHeight="1" x14ac:dyDescent="0.3">
      <c r="A25" s="146"/>
      <c r="B25" s="147" t="s">
        <v>110</v>
      </c>
      <c r="C25" s="149"/>
      <c r="D25" s="151"/>
      <c r="E25" s="153"/>
      <c r="F25" s="147" t="s">
        <v>110</v>
      </c>
      <c r="G25" s="155"/>
      <c r="H25" s="157"/>
    </row>
    <row r="26" spans="1:8" ht="18.75" customHeight="1" thickBot="1" x14ac:dyDescent="0.35">
      <c r="A26" s="159"/>
      <c r="B26" s="160" t="s">
        <v>51</v>
      </c>
      <c r="C26" s="163" t="s">
        <v>108</v>
      </c>
      <c r="D26" s="150" t="str">
        <f t="shared" ref="D26" si="15">IF(C26="","",IF(C26="음성","양호",IF(ISERROR(FIND(".",C26)),"불량","주의")))</f>
        <v>양호</v>
      </c>
      <c r="E26" s="166"/>
      <c r="F26" s="160" t="s">
        <v>51</v>
      </c>
      <c r="G26" s="168" t="s">
        <v>108</v>
      </c>
      <c r="H26" s="156" t="str">
        <f t="shared" ref="H26" si="16">IF(G26="","",IF(G26="음성","양호",IF(ISERROR(FIND(".",G26)),"불량","주의")))</f>
        <v>양호</v>
      </c>
    </row>
    <row r="27" spans="1:8" ht="18.75" customHeight="1" thickBot="1" x14ac:dyDescent="0.35">
      <c r="A27" s="161"/>
      <c r="B27" s="162" t="s">
        <v>110</v>
      </c>
      <c r="C27" s="164" t="s">
        <v>108</v>
      </c>
      <c r="D27" s="165"/>
      <c r="E27" s="167"/>
      <c r="F27" s="162" t="s">
        <v>110</v>
      </c>
      <c r="G27" s="169" t="s">
        <v>108</v>
      </c>
      <c r="H27" s="158"/>
    </row>
    <row r="28" spans="1:8" x14ac:dyDescent="0.3">
      <c r="A28" s="3"/>
    </row>
    <row r="30" spans="1:8" x14ac:dyDescent="0.3">
      <c r="A30" s="1" t="s">
        <v>112</v>
      </c>
    </row>
    <row r="31" spans="1:8" x14ac:dyDescent="0.3">
      <c r="A31" s="15"/>
      <c r="B31" s="16" t="s">
        <v>6</v>
      </c>
      <c r="C31" s="170" t="s">
        <v>81</v>
      </c>
      <c r="D31" s="170"/>
      <c r="E31" s="170" t="s">
        <v>59</v>
      </c>
      <c r="F31" s="170"/>
      <c r="G31" s="170" t="s">
        <v>116</v>
      </c>
      <c r="H31" s="170"/>
    </row>
    <row r="32" spans="1:8" x14ac:dyDescent="0.3">
      <c r="A32" s="17" t="s">
        <v>117</v>
      </c>
      <c r="B32" s="8"/>
      <c r="C32" s="170"/>
      <c r="D32" s="170"/>
      <c r="E32" s="170"/>
      <c r="F32" s="170"/>
      <c r="G32" s="170"/>
      <c r="H32" s="170"/>
    </row>
    <row r="33" spans="1:8" ht="17.25" customHeight="1" x14ac:dyDescent="0.3">
      <c r="A33" s="171" t="s">
        <v>24</v>
      </c>
      <c r="B33" s="113"/>
      <c r="C33" s="171" t="s">
        <v>118</v>
      </c>
      <c r="D33" s="171"/>
      <c r="E33" s="117" t="s">
        <v>61</v>
      </c>
      <c r="F33" s="117"/>
      <c r="G33" s="113" t="s">
        <v>120</v>
      </c>
      <c r="H33" s="113"/>
    </row>
    <row r="35" spans="1:8" x14ac:dyDescent="0.3">
      <c r="A35" s="18" t="s">
        <v>121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122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9" t="s">
        <v>9</v>
      </c>
      <c r="B43" s="109"/>
      <c r="C43" s="109"/>
      <c r="D43" s="109"/>
      <c r="E43" s="109"/>
      <c r="F43" s="109"/>
      <c r="G43" s="109"/>
      <c r="H43" s="109"/>
    </row>
    <row r="44" spans="1:8" ht="17.25" x14ac:dyDescent="0.3">
      <c r="A44" s="110" t="s">
        <v>10</v>
      </c>
      <c r="B44" s="110"/>
      <c r="C44" s="110"/>
      <c r="D44" s="110"/>
      <c r="E44" s="110"/>
      <c r="F44" s="110"/>
      <c r="G44" s="110"/>
      <c r="H44" s="11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17" priority="12" operator="containsText" text="불량">
      <formula>NOT(ISERROR(SEARCH("불량",D8)))</formula>
    </cfRule>
  </conditionalFormatting>
  <conditionalFormatting sqref="C8 C10:C27">
    <cfRule type="containsText" dxfId="116" priority="11" operator="containsText" text="양성">
      <formula>NOT(ISERROR(SEARCH("양성",C8)))</formula>
    </cfRule>
  </conditionalFormatting>
  <conditionalFormatting sqref="G8 G10:G27">
    <cfRule type="containsText" dxfId="115" priority="10" operator="containsText" text="양성">
      <formula>NOT(ISERROR(SEARCH("양성",G8)))</formula>
    </cfRule>
  </conditionalFormatting>
  <conditionalFormatting sqref="C10:C25">
    <cfRule type="containsText" dxfId="114" priority="9" operator="containsText" text="양성">
      <formula>NOT(ISERROR(SEARCH("양성",C10)))</formula>
    </cfRule>
  </conditionalFormatting>
  <conditionalFormatting sqref="G10">
    <cfRule type="containsText" dxfId="113" priority="8" operator="containsText" text="양성">
      <formula>NOT(ISERROR(SEARCH("양성",G10)))</formula>
    </cfRule>
  </conditionalFormatting>
  <conditionalFormatting sqref="G11:G25">
    <cfRule type="containsText" dxfId="112" priority="7" operator="containsText" text="양성">
      <formula>NOT(ISERROR(SEARCH("양성",G11)))</formula>
    </cfRule>
  </conditionalFormatting>
  <conditionalFormatting sqref="C10:C25">
    <cfRule type="containsText" dxfId="111" priority="6" operator="containsText" text="양성">
      <formula>NOT(ISERROR(SEARCH("양성",C10)))</formula>
    </cfRule>
  </conditionalFormatting>
  <conditionalFormatting sqref="G10">
    <cfRule type="containsText" dxfId="110" priority="5" operator="containsText" text="양성">
      <formula>NOT(ISERROR(SEARCH("양성",G10)))</formula>
    </cfRule>
  </conditionalFormatting>
  <conditionalFormatting sqref="G11:G25">
    <cfRule type="containsText" dxfId="109" priority="4" operator="containsText" text="양성">
      <formula>NOT(ISERROR(SEARCH("양성",G11)))</formula>
    </cfRule>
  </conditionalFormatting>
  <conditionalFormatting sqref="D8 D22 D10 D14 D18 D12 D16 D20 D24 D26">
    <cfRule type="containsText" dxfId="108" priority="3" operator="containsText" text="주의">
      <formula>NOT(ISERROR(SEARCH("주의",D8)))</formula>
    </cfRule>
  </conditionalFormatting>
  <conditionalFormatting sqref="H8 H10:H27">
    <cfRule type="containsText" dxfId="107" priority="2" operator="containsText" text="주의">
      <formula>NOT(ISERROR(SEARCH("주의",H8)))</formula>
    </cfRule>
  </conditionalFormatting>
  <conditionalFormatting sqref="H8 H22 H10 H14 H18 H12 H16 H20 H24 H26">
    <cfRule type="containsText" dxfId="106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28</vt:i4>
      </vt:variant>
    </vt:vector>
  </HeadingPairs>
  <TitlesOfParts>
    <vt:vector size="28" baseType="lpstr">
      <vt:lpstr>세척 후</vt:lpstr>
      <vt:lpstr>세척후_농장</vt:lpstr>
      <vt:lpstr>환경 17주</vt:lpstr>
      <vt:lpstr>환경 17주_농장</vt:lpstr>
      <vt:lpstr>환경 21주</vt:lpstr>
      <vt:lpstr>환경 21주_농장 </vt:lpstr>
      <vt:lpstr>환경 29주</vt:lpstr>
      <vt:lpstr>환경 29주_농장  </vt:lpstr>
      <vt:lpstr>환경 36주</vt:lpstr>
      <vt:lpstr>환경 36주_농장   </vt:lpstr>
      <vt:lpstr>환경 42주</vt:lpstr>
      <vt:lpstr>환경 42주_농장 </vt:lpstr>
      <vt:lpstr>환경 46주</vt:lpstr>
      <vt:lpstr>환경 46주_농장 </vt:lpstr>
      <vt:lpstr>환경 54주</vt:lpstr>
      <vt:lpstr>환경 54주_농장</vt:lpstr>
      <vt:lpstr>환경 60주(환우 16주)</vt:lpstr>
      <vt:lpstr>환경 60주(환우 16주)_농장</vt:lpstr>
      <vt:lpstr>환경 66주(환우 22주)</vt:lpstr>
      <vt:lpstr>환경 66주(환우 22주)_농장</vt:lpstr>
      <vt:lpstr>환경 72주(환우 28주)</vt:lpstr>
      <vt:lpstr>환경 72주(환우 28주)_농장</vt:lpstr>
      <vt:lpstr>반입 초생추</vt:lpstr>
      <vt:lpstr>반입초생추_농장</vt:lpstr>
      <vt:lpstr>환경 4주</vt:lpstr>
      <vt:lpstr>환경 4주_농장</vt:lpstr>
      <vt:lpstr>환경 8주 </vt:lpstr>
      <vt:lpstr>환경 8주_농장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2019-02-18T23:49:32Z</cp:lastPrinted>
  <dcterms:created xsi:type="dcterms:W3CDTF">2017-08-30T04:14:19Z</dcterms:created>
  <dcterms:modified xsi:type="dcterms:W3CDTF">2019-05-22T05:56:16Z</dcterms:modified>
</cp:coreProperties>
</file>