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★★세균검사 결과서★★\직영농장 살모넬라 모니터링\PS_화천\"/>
    </mc:Choice>
  </mc:AlternateContent>
  <bookViews>
    <workbookView xWindow="0" yWindow="0" windowWidth="28800" windowHeight="12285" tabRatio="803" firstSheet="4" activeTab="13"/>
  </bookViews>
  <sheets>
    <sheet name="세척 후" sheetId="1" r:id="rId1"/>
    <sheet name="세척후_농장" sheetId="2" r:id="rId2"/>
    <sheet name="세척후환경" sheetId="18" r:id="rId3"/>
    <sheet name="세척후환경_농장" sheetId="19" r:id="rId4"/>
    <sheet name="반입 초생추" sheetId="6" r:id="rId5"/>
    <sheet name="반입초생추_농장" sheetId="7" r:id="rId6"/>
    <sheet name="환경 4주" sheetId="8" r:id="rId7"/>
    <sheet name="환경 4주_농장" sheetId="9" r:id="rId8"/>
    <sheet name="환경 8주" sheetId="20" r:id="rId9"/>
    <sheet name="환경 8주_농장" sheetId="21" r:id="rId10"/>
    <sheet name="환경 12주" sheetId="22" r:id="rId11"/>
    <sheet name="환경 12주_농장" sheetId="23" r:id="rId12"/>
    <sheet name="환경 16주" sheetId="24" r:id="rId13"/>
    <sheet name="환경 16주_농장" sheetId="25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9" l="1"/>
  <c r="G4" i="9"/>
  <c r="G5" i="21"/>
  <c r="G4" i="21"/>
  <c r="G5" i="23"/>
  <c r="G4" i="23"/>
  <c r="G3" i="25"/>
  <c r="G5" i="25"/>
  <c r="G4" i="25"/>
  <c r="D5" i="25"/>
  <c r="D4" i="25"/>
  <c r="G27" i="25"/>
  <c r="C27" i="25"/>
  <c r="E26" i="25"/>
  <c r="A26" i="25"/>
  <c r="G25" i="25"/>
  <c r="C25" i="25"/>
  <c r="E24" i="25"/>
  <c r="A24" i="25"/>
  <c r="G23" i="25"/>
  <c r="C23" i="25"/>
  <c r="E22" i="25"/>
  <c r="A22" i="25"/>
  <c r="G21" i="25"/>
  <c r="C21" i="25"/>
  <c r="E20" i="25"/>
  <c r="A20" i="25"/>
  <c r="G19" i="25"/>
  <c r="C19" i="25"/>
  <c r="E18" i="25"/>
  <c r="A18" i="25"/>
  <c r="G17" i="25"/>
  <c r="C17" i="25"/>
  <c r="E16" i="25"/>
  <c r="A16" i="25"/>
  <c r="G15" i="25"/>
  <c r="C15" i="25"/>
  <c r="E14" i="25"/>
  <c r="A14" i="25"/>
  <c r="G13" i="25"/>
  <c r="C13" i="25"/>
  <c r="E12" i="25"/>
  <c r="A12" i="25"/>
  <c r="G11" i="25"/>
  <c r="C11" i="25"/>
  <c r="E10" i="25"/>
  <c r="A10" i="25"/>
  <c r="G9" i="25"/>
  <c r="C9" i="25"/>
  <c r="E8" i="25"/>
  <c r="A8" i="25"/>
  <c r="B5" i="25"/>
  <c r="B4" i="25"/>
  <c r="H26" i="24"/>
  <c r="G26" i="25" s="1"/>
  <c r="D26" i="24"/>
  <c r="C26" i="25" s="1"/>
  <c r="H24" i="24"/>
  <c r="G24" i="25" s="1"/>
  <c r="D24" i="24"/>
  <c r="C24" i="25" s="1"/>
  <c r="H22" i="24"/>
  <c r="G22" i="25" s="1"/>
  <c r="D22" i="24"/>
  <c r="C22" i="25" s="1"/>
  <c r="H20" i="24"/>
  <c r="G20" i="25" s="1"/>
  <c r="D20" i="24"/>
  <c r="C20" i="25" s="1"/>
  <c r="H18" i="24"/>
  <c r="G18" i="25" s="1"/>
  <c r="D18" i="24"/>
  <c r="C18" i="25" s="1"/>
  <c r="H16" i="24"/>
  <c r="G16" i="25" s="1"/>
  <c r="D16" i="24"/>
  <c r="C16" i="25" s="1"/>
  <c r="H14" i="24"/>
  <c r="G14" i="25" s="1"/>
  <c r="D14" i="24"/>
  <c r="C14" i="25" s="1"/>
  <c r="H12" i="24"/>
  <c r="G12" i="25" s="1"/>
  <c r="D12" i="24"/>
  <c r="C12" i="25" s="1"/>
  <c r="H10" i="24"/>
  <c r="G10" i="25" s="1"/>
  <c r="D10" i="24"/>
  <c r="C10" i="25" s="1"/>
  <c r="H8" i="24"/>
  <c r="G8" i="25" s="1"/>
  <c r="D8" i="24"/>
  <c r="C8" i="25" s="1"/>
  <c r="G27" i="23"/>
  <c r="C27" i="23"/>
  <c r="E26" i="23"/>
  <c r="A26" i="23"/>
  <c r="G25" i="23"/>
  <c r="C25" i="23"/>
  <c r="E24" i="23"/>
  <c r="A24" i="23"/>
  <c r="G23" i="23"/>
  <c r="C23" i="23"/>
  <c r="E22" i="23"/>
  <c r="A22" i="23"/>
  <c r="G21" i="23"/>
  <c r="C21" i="23"/>
  <c r="E20" i="23"/>
  <c r="A20" i="23"/>
  <c r="G19" i="23"/>
  <c r="C19" i="23"/>
  <c r="E18" i="23"/>
  <c r="A18" i="23"/>
  <c r="G17" i="23"/>
  <c r="C17" i="23"/>
  <c r="E16" i="23"/>
  <c r="A16" i="23"/>
  <c r="G15" i="23"/>
  <c r="C15" i="23"/>
  <c r="E14" i="23"/>
  <c r="A14" i="23"/>
  <c r="G13" i="23"/>
  <c r="C13" i="23"/>
  <c r="E12" i="23"/>
  <c r="A12" i="23"/>
  <c r="G11" i="23"/>
  <c r="C11" i="23"/>
  <c r="E10" i="23"/>
  <c r="A10" i="23"/>
  <c r="G9" i="23"/>
  <c r="C9" i="23"/>
  <c r="E8" i="23"/>
  <c r="A8" i="23"/>
  <c r="D5" i="23"/>
  <c r="B5" i="23"/>
  <c r="B4" i="23"/>
  <c r="H26" i="22"/>
  <c r="G26" i="23" s="1"/>
  <c r="D26" i="22"/>
  <c r="C26" i="23" s="1"/>
  <c r="H24" i="22"/>
  <c r="G24" i="23" s="1"/>
  <c r="D24" i="22"/>
  <c r="C24" i="23" s="1"/>
  <c r="H22" i="22"/>
  <c r="G22" i="23" s="1"/>
  <c r="D22" i="22"/>
  <c r="C22" i="23" s="1"/>
  <c r="H20" i="22"/>
  <c r="G20" i="23" s="1"/>
  <c r="D20" i="22"/>
  <c r="C20" i="23" s="1"/>
  <c r="H18" i="22"/>
  <c r="G18" i="23" s="1"/>
  <c r="D18" i="22"/>
  <c r="C18" i="23" s="1"/>
  <c r="H16" i="22"/>
  <c r="G16" i="23" s="1"/>
  <c r="D16" i="22"/>
  <c r="C16" i="23" s="1"/>
  <c r="H14" i="22"/>
  <c r="G14" i="23" s="1"/>
  <c r="D14" i="22"/>
  <c r="C14" i="23" s="1"/>
  <c r="H12" i="22"/>
  <c r="G12" i="23" s="1"/>
  <c r="D12" i="22"/>
  <c r="C12" i="23" s="1"/>
  <c r="H10" i="22"/>
  <c r="G10" i="23" s="1"/>
  <c r="D10" i="22"/>
  <c r="C10" i="23" s="1"/>
  <c r="H8" i="22"/>
  <c r="G8" i="23" s="1"/>
  <c r="D8" i="22"/>
  <c r="C8" i="23" s="1"/>
  <c r="G27" i="21"/>
  <c r="C27" i="21"/>
  <c r="E26" i="21"/>
  <c r="A26" i="21"/>
  <c r="G25" i="21"/>
  <c r="C25" i="21"/>
  <c r="E24" i="21"/>
  <c r="A24" i="21"/>
  <c r="G23" i="21"/>
  <c r="C23" i="21"/>
  <c r="E22" i="21"/>
  <c r="A22" i="21"/>
  <c r="G21" i="21"/>
  <c r="C21" i="21"/>
  <c r="E20" i="21"/>
  <c r="A20" i="21"/>
  <c r="G19" i="21"/>
  <c r="C19" i="21"/>
  <c r="E18" i="21"/>
  <c r="A18" i="21"/>
  <c r="G17" i="21"/>
  <c r="C17" i="21"/>
  <c r="E16" i="21"/>
  <c r="A16" i="21"/>
  <c r="G15" i="21"/>
  <c r="C15" i="21"/>
  <c r="E14" i="21"/>
  <c r="A14" i="21"/>
  <c r="G13" i="21"/>
  <c r="C13" i="21"/>
  <c r="E12" i="21"/>
  <c r="A12" i="21"/>
  <c r="G11" i="21"/>
  <c r="C11" i="21"/>
  <c r="E10" i="21"/>
  <c r="A10" i="21"/>
  <c r="G9" i="21"/>
  <c r="C9" i="21"/>
  <c r="E8" i="21"/>
  <c r="A8" i="21"/>
  <c r="D5" i="21"/>
  <c r="B5" i="21"/>
  <c r="B4" i="21"/>
  <c r="H26" i="20"/>
  <c r="G26" i="21" s="1"/>
  <c r="D26" i="20"/>
  <c r="C26" i="21" s="1"/>
  <c r="H24" i="20"/>
  <c r="G24" i="21" s="1"/>
  <c r="D24" i="20"/>
  <c r="C24" i="21" s="1"/>
  <c r="H22" i="20"/>
  <c r="G22" i="21" s="1"/>
  <c r="D22" i="20"/>
  <c r="C22" i="21" s="1"/>
  <c r="H20" i="20"/>
  <c r="G20" i="21" s="1"/>
  <c r="D20" i="20"/>
  <c r="C20" i="21" s="1"/>
  <c r="H18" i="20"/>
  <c r="G18" i="21" s="1"/>
  <c r="D18" i="20"/>
  <c r="C18" i="21" s="1"/>
  <c r="H16" i="20"/>
  <c r="G16" i="21" s="1"/>
  <c r="D16" i="20"/>
  <c r="C16" i="21" s="1"/>
  <c r="H14" i="20"/>
  <c r="G14" i="21" s="1"/>
  <c r="D14" i="20"/>
  <c r="C14" i="21" s="1"/>
  <c r="H12" i="20"/>
  <c r="G12" i="21" s="1"/>
  <c r="D12" i="20"/>
  <c r="C12" i="21" s="1"/>
  <c r="H10" i="20"/>
  <c r="G10" i="21" s="1"/>
  <c r="D10" i="20"/>
  <c r="C10" i="21" s="1"/>
  <c r="H8" i="20"/>
  <c r="G8" i="21" s="1"/>
  <c r="D8" i="20"/>
  <c r="C8" i="21" s="1"/>
  <c r="A22" i="19"/>
  <c r="G11" i="7"/>
  <c r="G12" i="7"/>
  <c r="G13" i="7"/>
  <c r="G14" i="7"/>
  <c r="G15" i="7"/>
  <c r="G16" i="7"/>
  <c r="C12" i="7"/>
  <c r="C13" i="7"/>
  <c r="C14" i="7"/>
  <c r="C15" i="7"/>
  <c r="C16" i="7"/>
  <c r="E16" i="7"/>
  <c r="E15" i="7"/>
  <c r="E14" i="7"/>
  <c r="E13" i="7"/>
  <c r="E12" i="7"/>
  <c r="E11" i="7"/>
  <c r="E10" i="7"/>
  <c r="E9" i="7"/>
  <c r="E8" i="7"/>
  <c r="E7" i="7"/>
  <c r="A16" i="7"/>
  <c r="A15" i="7"/>
  <c r="A14" i="7"/>
  <c r="A13" i="7"/>
  <c r="A12" i="7"/>
  <c r="A11" i="7"/>
  <c r="A10" i="7"/>
  <c r="A9" i="7"/>
  <c r="A8" i="7"/>
  <c r="A7" i="7"/>
  <c r="D5" i="19"/>
  <c r="G30" i="1"/>
  <c r="G29" i="1"/>
  <c r="G28" i="1"/>
  <c r="G27" i="1"/>
  <c r="G25" i="1"/>
  <c r="G24" i="1"/>
  <c r="G23" i="1"/>
  <c r="G22" i="1"/>
  <c r="G21" i="1"/>
  <c r="G19" i="1"/>
  <c r="G18" i="1"/>
  <c r="G17" i="1"/>
  <c r="G16" i="1"/>
  <c r="G15" i="1"/>
  <c r="G13" i="1"/>
  <c r="G12" i="1"/>
  <c r="G11" i="1"/>
  <c r="G10" i="1"/>
  <c r="G9" i="1"/>
  <c r="G8" i="1"/>
  <c r="G7" i="1"/>
  <c r="C30" i="1"/>
  <c r="C29" i="1"/>
  <c r="C28" i="1"/>
  <c r="C27" i="1"/>
  <c r="C25" i="1"/>
  <c r="C24" i="1"/>
  <c r="C23" i="1"/>
  <c r="C22" i="1"/>
  <c r="C21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A36" i="19"/>
  <c r="G27" i="19"/>
  <c r="C27" i="19"/>
  <c r="E26" i="19"/>
  <c r="A26" i="19"/>
  <c r="G25" i="19"/>
  <c r="C25" i="19"/>
  <c r="E24" i="19"/>
  <c r="A24" i="19"/>
  <c r="G23" i="19"/>
  <c r="C23" i="19"/>
  <c r="E22" i="19"/>
  <c r="G21" i="19"/>
  <c r="C21" i="19"/>
  <c r="E20" i="19"/>
  <c r="A20" i="19"/>
  <c r="G19" i="19"/>
  <c r="C19" i="19"/>
  <c r="E18" i="19"/>
  <c r="A18" i="19"/>
  <c r="G17" i="19"/>
  <c r="C17" i="19"/>
  <c r="E16" i="19"/>
  <c r="A16" i="19"/>
  <c r="G15" i="19"/>
  <c r="C15" i="19"/>
  <c r="E14" i="19"/>
  <c r="A14" i="19"/>
  <c r="G13" i="19"/>
  <c r="C13" i="19"/>
  <c r="E12" i="19"/>
  <c r="A12" i="19"/>
  <c r="G11" i="19"/>
  <c r="C11" i="19"/>
  <c r="E10" i="19"/>
  <c r="A10" i="19"/>
  <c r="G9" i="19"/>
  <c r="C9" i="19"/>
  <c r="E8" i="19"/>
  <c r="A8" i="19"/>
  <c r="B5" i="19"/>
  <c r="G4" i="19"/>
  <c r="D4" i="19"/>
  <c r="B4" i="19"/>
  <c r="G3" i="19"/>
  <c r="H26" i="18"/>
  <c r="G26" i="19" s="1"/>
  <c r="D26" i="18"/>
  <c r="C26" i="19" s="1"/>
  <c r="H24" i="18"/>
  <c r="G24" i="19" s="1"/>
  <c r="D24" i="18"/>
  <c r="C24" i="19" s="1"/>
  <c r="H22" i="18"/>
  <c r="G22" i="19" s="1"/>
  <c r="D22" i="18"/>
  <c r="C22" i="19" s="1"/>
  <c r="H20" i="18"/>
  <c r="G20" i="19" s="1"/>
  <c r="D20" i="18"/>
  <c r="C20" i="19" s="1"/>
  <c r="H18" i="18"/>
  <c r="G18" i="19" s="1"/>
  <c r="D18" i="18"/>
  <c r="C18" i="19" s="1"/>
  <c r="H16" i="18"/>
  <c r="G16" i="19" s="1"/>
  <c r="D16" i="18"/>
  <c r="C16" i="19" s="1"/>
  <c r="H14" i="18"/>
  <c r="G14" i="19" s="1"/>
  <c r="D14" i="18"/>
  <c r="C14" i="19" s="1"/>
  <c r="H12" i="18"/>
  <c r="G12" i="19" s="1"/>
  <c r="D12" i="18"/>
  <c r="C12" i="19" s="1"/>
  <c r="H10" i="18"/>
  <c r="G10" i="19" s="1"/>
  <c r="D10" i="18"/>
  <c r="C10" i="19" s="1"/>
  <c r="H8" i="18"/>
  <c r="G8" i="19" s="1"/>
  <c r="D8" i="18"/>
  <c r="C8" i="19" s="1"/>
  <c r="A36" i="9" l="1"/>
  <c r="G27" i="9"/>
  <c r="C27" i="9"/>
  <c r="E26" i="9"/>
  <c r="A26" i="9"/>
  <c r="G25" i="9"/>
  <c r="C25" i="9"/>
  <c r="E24" i="9"/>
  <c r="A24" i="9"/>
  <c r="G23" i="9"/>
  <c r="C23" i="9"/>
  <c r="E22" i="9"/>
  <c r="A22" i="9"/>
  <c r="G21" i="9"/>
  <c r="C21" i="9"/>
  <c r="E20" i="9"/>
  <c r="A20" i="9"/>
  <c r="G19" i="9"/>
  <c r="C19" i="9"/>
  <c r="E18" i="9"/>
  <c r="A18" i="9"/>
  <c r="G17" i="9"/>
  <c r="C17" i="9"/>
  <c r="E16" i="9"/>
  <c r="A16" i="9"/>
  <c r="G15" i="9"/>
  <c r="C15" i="9"/>
  <c r="E14" i="9"/>
  <c r="A14" i="9"/>
  <c r="G13" i="9"/>
  <c r="C13" i="9"/>
  <c r="E12" i="9"/>
  <c r="A12" i="9"/>
  <c r="G11" i="9"/>
  <c r="C11" i="9"/>
  <c r="E10" i="9"/>
  <c r="A10" i="9"/>
  <c r="G9" i="9"/>
  <c r="C9" i="9"/>
  <c r="E8" i="9"/>
  <c r="A8" i="9"/>
  <c r="D5" i="9"/>
  <c r="B5" i="9"/>
  <c r="D4" i="9"/>
  <c r="B4" i="9"/>
  <c r="G3" i="9"/>
  <c r="H26" i="8"/>
  <c r="G26" i="9" s="1"/>
  <c r="D26" i="8"/>
  <c r="C26" i="9" s="1"/>
  <c r="H24" i="8"/>
  <c r="G24" i="9" s="1"/>
  <c r="D24" i="8"/>
  <c r="C24" i="9" s="1"/>
  <c r="H22" i="8"/>
  <c r="G22" i="9" s="1"/>
  <c r="D22" i="8"/>
  <c r="C22" i="9" s="1"/>
  <c r="H20" i="8"/>
  <c r="G20" i="9" s="1"/>
  <c r="D20" i="8"/>
  <c r="C20" i="9" s="1"/>
  <c r="H18" i="8"/>
  <c r="G18" i="9" s="1"/>
  <c r="D18" i="8"/>
  <c r="C18" i="9" s="1"/>
  <c r="H16" i="8"/>
  <c r="G16" i="9" s="1"/>
  <c r="D16" i="8"/>
  <c r="C16" i="9" s="1"/>
  <c r="H14" i="8"/>
  <c r="G14" i="9" s="1"/>
  <c r="D14" i="8"/>
  <c r="C14" i="9" s="1"/>
  <c r="H12" i="8"/>
  <c r="G12" i="9" s="1"/>
  <c r="D12" i="8"/>
  <c r="C12" i="9" s="1"/>
  <c r="H10" i="8"/>
  <c r="G10" i="9" s="1"/>
  <c r="D10" i="8"/>
  <c r="C10" i="9" s="1"/>
  <c r="H8" i="8"/>
  <c r="G8" i="9" s="1"/>
  <c r="D8" i="8"/>
  <c r="C8" i="9" s="1"/>
  <c r="A25" i="7" l="1"/>
  <c r="G4" i="7"/>
  <c r="D4" i="7"/>
  <c r="B4" i="7"/>
  <c r="G3" i="7"/>
  <c r="D11" i="6"/>
  <c r="C11" i="7" s="1"/>
  <c r="H10" i="6"/>
  <c r="G10" i="7" s="1"/>
  <c r="D10" i="6"/>
  <c r="C10" i="7" s="1"/>
  <c r="H9" i="6"/>
  <c r="G9" i="7" s="1"/>
  <c r="D9" i="6"/>
  <c r="C9" i="7" s="1"/>
  <c r="H8" i="6"/>
  <c r="G8" i="7" s="1"/>
  <c r="D8" i="6"/>
  <c r="C8" i="7" s="1"/>
  <c r="H7" i="6"/>
  <c r="G7" i="7" s="1"/>
  <c r="D7" i="6"/>
  <c r="C7" i="7" s="1"/>
  <c r="E16" i="2" l="1"/>
  <c r="E19" i="2"/>
  <c r="E22" i="2"/>
  <c r="E25" i="2"/>
  <c r="E28" i="2"/>
  <c r="A22" i="2"/>
  <c r="A25" i="2"/>
  <c r="A28" i="2"/>
  <c r="D17" i="1"/>
  <c r="C17" i="2" s="1"/>
  <c r="D18" i="1"/>
  <c r="C18" i="2" s="1"/>
  <c r="D19" i="1"/>
  <c r="C19" i="2" s="1"/>
  <c r="D20" i="1"/>
  <c r="C20" i="2" s="1"/>
  <c r="D21" i="1"/>
  <c r="C21" i="2" s="1"/>
  <c r="D22" i="1"/>
  <c r="C22" i="2" s="1"/>
  <c r="D23" i="1"/>
  <c r="C23" i="2" s="1"/>
  <c r="D24" i="1"/>
  <c r="C24" i="2" s="1"/>
  <c r="D25" i="1"/>
  <c r="C25" i="2" s="1"/>
  <c r="D26" i="1"/>
  <c r="C26" i="2" s="1"/>
  <c r="D27" i="1"/>
  <c r="C27" i="2" s="1"/>
  <c r="D28" i="1"/>
  <c r="C28" i="2" s="1"/>
  <c r="D29" i="1"/>
  <c r="C29" i="2" s="1"/>
  <c r="D30" i="1"/>
  <c r="C30" i="2" s="1"/>
  <c r="H19" i="1"/>
  <c r="G19" i="2" s="1"/>
  <c r="H20" i="1"/>
  <c r="G20" i="2" s="1"/>
  <c r="H21" i="1"/>
  <c r="G21" i="2" s="1"/>
  <c r="H22" i="1"/>
  <c r="G22" i="2" s="1"/>
  <c r="H23" i="1"/>
  <c r="G23" i="2" s="1"/>
  <c r="H24" i="1"/>
  <c r="G24" i="2" s="1"/>
  <c r="H25" i="1"/>
  <c r="G25" i="2" s="1"/>
  <c r="H26" i="1"/>
  <c r="G26" i="2" s="1"/>
  <c r="H27" i="1"/>
  <c r="G27" i="2" s="1"/>
  <c r="H28" i="1"/>
  <c r="G28" i="2" s="1"/>
  <c r="H29" i="1"/>
  <c r="G29" i="2" s="1"/>
  <c r="H30" i="1"/>
  <c r="G30" i="2" s="1"/>
  <c r="H18" i="1"/>
  <c r="G18" i="2" s="1"/>
  <c r="H17" i="1"/>
  <c r="G17" i="2" s="1"/>
  <c r="H16" i="1"/>
  <c r="G16" i="2" s="1"/>
  <c r="H15" i="1"/>
  <c r="G15" i="2" s="1"/>
  <c r="H14" i="1"/>
  <c r="G14" i="2" s="1"/>
  <c r="H13" i="1"/>
  <c r="G13" i="2" s="1"/>
  <c r="H12" i="1"/>
  <c r="G12" i="2" s="1"/>
  <c r="H11" i="1"/>
  <c r="G11" i="2" s="1"/>
  <c r="H10" i="1"/>
  <c r="G10" i="2" s="1"/>
  <c r="H9" i="1"/>
  <c r="G9" i="2" s="1"/>
  <c r="H8" i="1"/>
  <c r="G8" i="2" s="1"/>
  <c r="H7" i="1"/>
  <c r="G7" i="2" s="1"/>
  <c r="D8" i="1"/>
  <c r="C8" i="2" s="1"/>
  <c r="D9" i="1"/>
  <c r="C9" i="2" s="1"/>
  <c r="D10" i="1"/>
  <c r="C10" i="2" s="1"/>
  <c r="D11" i="1"/>
  <c r="C11" i="2" s="1"/>
  <c r="D12" i="1"/>
  <c r="C12" i="2" s="1"/>
  <c r="D13" i="1"/>
  <c r="C13" i="2" s="1"/>
  <c r="D14" i="1"/>
  <c r="C14" i="2" s="1"/>
  <c r="D15" i="1"/>
  <c r="C15" i="2" s="1"/>
  <c r="D16" i="1"/>
  <c r="C16" i="2" s="1"/>
  <c r="D7" i="1"/>
  <c r="C7" i="2" s="1"/>
  <c r="E13" i="2"/>
  <c r="E10" i="2"/>
  <c r="E7" i="2"/>
  <c r="A10" i="2"/>
  <c r="A13" i="2"/>
  <c r="A16" i="2"/>
  <c r="A19" i="2"/>
  <c r="A7" i="2"/>
  <c r="G4" i="2" l="1"/>
  <c r="D4" i="2" l="1"/>
  <c r="B4" i="2"/>
  <c r="G3" i="2"/>
</calcChain>
</file>

<file path=xl/sharedStrings.xml><?xml version="1.0" encoding="utf-8"?>
<sst xmlns="http://schemas.openxmlformats.org/spreadsheetml/2006/main" count="731" uniqueCount="129">
  <si>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</si>
  <si>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</si>
  <si>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</si>
  <si>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</si>
  <si>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r>
      <rPr>
        <sz val="10"/>
        <color theme="1"/>
        <rFont val="바탕"/>
        <family val="1"/>
        <charset val="129"/>
      </rPr>
      <t>급이기</t>
    </r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</si>
  <si>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</si>
  <si>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</si>
  <si>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</si>
  <si>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</si>
  <si>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</si>
  <si>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항목</t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</si>
  <si>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</si>
  <si>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</si>
  <si>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</si>
  <si>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</si>
  <si>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</si>
  <si>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</si>
  <si>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</si>
  <si>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</si>
  <si>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</si>
  <si>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Commetns</t>
    <phoneticPr fontId="3" type="noConversion"/>
  </si>
  <si>
    <t>접수번호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</si>
  <si>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</si>
  <si>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</si>
  <si>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계사 바닥</t>
    <phoneticPr fontId="3" type="noConversion"/>
  </si>
  <si>
    <t>계사 벽</t>
    <phoneticPr fontId="3" type="noConversion"/>
  </si>
  <si>
    <t>화천농장</t>
    <phoneticPr fontId="3" type="noConversion"/>
  </si>
  <si>
    <r>
      <t>- 111, 112, 212, 311, 312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부적합으로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확인됨</t>
    </r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</si>
  <si>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포르말린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훈증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소독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추가적으로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실시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예정</t>
    </r>
    <phoneticPr fontId="3" type="noConversion"/>
  </si>
  <si>
    <t>초생추 살모넬라 검사</t>
    <phoneticPr fontId="3" type="noConversion"/>
  </si>
  <si>
    <t>샘플채취자</t>
    <phoneticPr fontId="3" type="noConversion"/>
  </si>
  <si>
    <t>계사</t>
    <phoneticPr fontId="3" type="noConversion"/>
  </si>
  <si>
    <t>샘플</t>
    <phoneticPr fontId="3" type="noConversion"/>
  </si>
  <si>
    <t>결과</t>
    <phoneticPr fontId="3" type="noConversion"/>
  </si>
  <si>
    <t>초생추 분변
(5점)</t>
    <phoneticPr fontId="3" type="noConversion"/>
  </si>
  <si>
    <t>초생추 분변
(5점)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</si>
  <si>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</si>
  <si>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</si>
  <si>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주의</t>
    <phoneticPr fontId="3" type="noConversion"/>
  </si>
  <si>
    <t>주의</t>
    <phoneticPr fontId="3" type="noConversion"/>
  </si>
  <si>
    <t>부적합</t>
    <phoneticPr fontId="3" type="noConversion"/>
  </si>
  <si>
    <t>항목</t>
    <phoneticPr fontId="3" type="noConversion"/>
  </si>
  <si>
    <t>살모넬라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</si>
  <si>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</si>
  <si>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</si>
  <si>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</si>
  <si>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</si>
  <si>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</si>
  <si>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</si>
  <si>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t>계사</t>
    <phoneticPr fontId="3" type="noConversion"/>
  </si>
  <si>
    <t>샘플</t>
    <phoneticPr fontId="3" type="noConversion"/>
  </si>
  <si>
    <t>적합</t>
    <phoneticPr fontId="3" type="noConversion"/>
  </si>
  <si>
    <t>항목</t>
    <phoneticPr fontId="3" type="noConversion"/>
  </si>
  <si>
    <t>살모넬라 음성</t>
    <phoneticPr fontId="3" type="noConversion"/>
  </si>
  <si>
    <t>살모넬라 분리(SE 이외)</t>
    <phoneticPr fontId="3" type="noConversion"/>
  </si>
  <si>
    <t>Comments</t>
    <phoneticPr fontId="3" type="noConversion"/>
  </si>
  <si>
    <t>농장명</t>
    <phoneticPr fontId="3" type="noConversion"/>
  </si>
  <si>
    <t>양호</t>
    <phoneticPr fontId="3" type="noConversion"/>
  </si>
  <si>
    <t>불량</t>
    <phoneticPr fontId="3" type="noConversion"/>
  </si>
  <si>
    <t>농장 계사 환경 살모넬라 검사</t>
    <phoneticPr fontId="3" type="noConversion"/>
  </si>
  <si>
    <t>접수번호</t>
    <phoneticPr fontId="3" type="noConversion"/>
  </si>
  <si>
    <t>샘플채취일</t>
    <phoneticPr fontId="3" type="noConversion"/>
  </si>
  <si>
    <t>계군명</t>
    <phoneticPr fontId="3" type="noConversion"/>
  </si>
  <si>
    <t>주령</t>
    <phoneticPr fontId="3" type="noConversion"/>
  </si>
  <si>
    <t>벽 (시설)</t>
    <phoneticPr fontId="3" type="noConversion"/>
  </si>
  <si>
    <t>바닥 (깔짚)</t>
    <phoneticPr fontId="3" type="noConversion"/>
  </si>
  <si>
    <t>결과</t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</si>
  <si>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</si>
  <si>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</si>
  <si>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</si>
  <si>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</si>
  <si>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</si>
  <si>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</si>
  <si>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</si>
  <si>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</si>
  <si>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</si>
  <si>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</si>
  <si>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</si>
  <si>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t>적합</t>
    <phoneticPr fontId="3" type="noConversion"/>
  </si>
  <si>
    <t>부적합</t>
    <phoneticPr fontId="3" type="noConversion"/>
  </si>
  <si>
    <t>Comments</t>
    <phoneticPr fontId="3" type="noConversion"/>
  </si>
  <si>
    <t>화천농장</t>
    <phoneticPr fontId="3" type="noConversion"/>
  </si>
  <si>
    <t>음성</t>
    <phoneticPr fontId="3" type="noConversion"/>
  </si>
  <si>
    <t>18-1663</t>
    <phoneticPr fontId="3" type="noConversion"/>
  </si>
  <si>
    <t>윤재성</t>
    <phoneticPr fontId="3" type="noConversion"/>
  </si>
  <si>
    <t>18-1668</t>
    <phoneticPr fontId="3" type="noConversion"/>
  </si>
  <si>
    <t>윤재성</t>
    <phoneticPr fontId="3" type="noConversion"/>
  </si>
  <si>
    <t>TNTC</t>
    <phoneticPr fontId="3" type="noConversion"/>
  </si>
  <si>
    <t>0주령</t>
    <phoneticPr fontId="3" type="noConversion"/>
  </si>
  <si>
    <t>음성</t>
    <phoneticPr fontId="3" type="noConversion"/>
  </si>
  <si>
    <t>18-1860</t>
    <phoneticPr fontId="3" type="noConversion"/>
  </si>
  <si>
    <t>김우용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</si>
  <si>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</t>
    </r>
    <phoneticPr fontId="3" type="noConversion"/>
  </si>
  <si>
    <t>4주령</t>
    <phoneticPr fontId="3" type="noConversion"/>
  </si>
  <si>
    <t>18-2043</t>
    <phoneticPr fontId="3" type="noConversion"/>
  </si>
  <si>
    <t>김우용</t>
    <phoneticPr fontId="3" type="noConversion"/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</si>
  <si>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</si>
  <si>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</si>
  <si>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음성</t>
    <phoneticPr fontId="3" type="noConversion"/>
  </si>
  <si>
    <t>음성</t>
    <phoneticPr fontId="3" type="noConversion"/>
  </si>
  <si>
    <t>8주령</t>
    <phoneticPr fontId="3" type="noConversion"/>
  </si>
  <si>
    <t>2018.10.12</t>
    <phoneticPr fontId="3" type="noConversion"/>
  </si>
  <si>
    <t>18-2290</t>
    <phoneticPr fontId="3" type="noConversion"/>
  </si>
  <si>
    <r>
      <t>- 111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, 112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, 121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, 122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검출됨</t>
    </r>
    <phoneticPr fontId="3" type="noConversion"/>
  </si>
  <si>
    <r>
      <t>- 111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, 112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, 121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, 122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 xml:space="preserve"> </t>
    </r>
    <r>
      <rPr>
        <sz val="10"/>
        <color rgb="FFFF0000"/>
        <rFont val="바탕"/>
        <family val="1"/>
        <charset val="129"/>
      </rPr>
      <t>살모넬라</t>
    </r>
    <r>
      <rPr>
        <sz val="10"/>
        <color rgb="FFFF0000"/>
        <rFont val="Times New Roman"/>
        <family val="1"/>
      </rPr>
      <t xml:space="preserve"> </t>
    </r>
    <r>
      <rPr>
        <sz val="10"/>
        <color rgb="FFFF0000"/>
        <rFont val="바탕"/>
        <family val="1"/>
        <charset val="129"/>
      </rPr>
      <t>검출됨</t>
    </r>
    <phoneticPr fontId="3" type="noConversion"/>
  </si>
  <si>
    <t>2018.11.01</t>
    <phoneticPr fontId="3" type="noConversion"/>
  </si>
  <si>
    <t>12주령</t>
    <phoneticPr fontId="3" type="noConversion"/>
  </si>
  <si>
    <t>18-2429</t>
    <phoneticPr fontId="3" type="noConversion"/>
  </si>
  <si>
    <t>16주령</t>
    <phoneticPr fontId="3" type="noConversion"/>
  </si>
  <si>
    <t>18-2632</t>
    <phoneticPr fontId="3" type="noConversion"/>
  </si>
  <si>
    <t>2018.11.23</t>
    <phoneticPr fontId="3" type="noConversion"/>
  </si>
  <si>
    <t>검사완료일</t>
    <phoneticPr fontId="3" type="noConversion"/>
  </si>
  <si>
    <t>S.spp</t>
    <phoneticPr fontId="3" type="noConversion"/>
  </si>
  <si>
    <r>
      <t>- 121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, 122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, 212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, 222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, 311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, 312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, 321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검출됨</t>
    </r>
    <phoneticPr fontId="3" type="noConversion"/>
  </si>
  <si>
    <t>S.corvallis</t>
    <phoneticPr fontId="3" type="noConversion"/>
  </si>
  <si>
    <t>S.dabou</t>
    <phoneticPr fontId="3" type="noConversion"/>
  </si>
  <si>
    <t>주령</t>
    <phoneticPr fontId="3" type="noConversion"/>
  </si>
  <si>
    <t>주령</t>
    <phoneticPr fontId="3" type="noConversion"/>
  </si>
  <si>
    <t>S.duesseldorf or S.tallahassee</t>
    <phoneticPr fontId="3" type="noConversion"/>
  </si>
  <si>
    <t>S.albany</t>
    <phoneticPr fontId="3" type="noConversion"/>
  </si>
  <si>
    <t>검사완료일</t>
    <phoneticPr fontId="3" type="noConversion"/>
  </si>
  <si>
    <t>샘플채취자</t>
    <phoneticPr fontId="3" type="noConversion"/>
  </si>
  <si>
    <t>샘플채취자</t>
    <phoneticPr fontId="3" type="noConversion"/>
  </si>
  <si>
    <t>샘플채취자</t>
    <phoneticPr fontId="3" type="noConversion"/>
  </si>
  <si>
    <t>샘플채취자</t>
    <phoneticPr fontId="3" type="noConversion"/>
  </si>
  <si>
    <t>샘플채취자</t>
    <phoneticPr fontId="3" type="noConversion"/>
  </si>
  <si>
    <t>김우용</t>
    <phoneticPr fontId="3" type="noConversion"/>
  </si>
  <si>
    <t>김우용</t>
    <phoneticPr fontId="3" type="noConversion"/>
  </si>
  <si>
    <t>김우용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</si>
</sst>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.mm\.dd"/>
  </numFmts>
  <fonts count="17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  <font>
      <sz val="10"/>
      <color rgb="FFFF0000"/>
      <name val="바탕"/>
      <family val="1"/>
      <charset val="129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2" borderId="20" xfId="0" applyFont="1" applyFill="1" applyBorder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5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15" xfId="0" quotePrefix="1" applyFont="1" applyBorder="1">
      <alignment vertical="center"/>
    </xf>
    <xf numFmtId="0" fontId="2" fillId="0" borderId="15" xfId="0" applyFont="1" applyBorder="1">
      <alignment vertical="center"/>
    </xf>
    <xf numFmtId="0" fontId="2" fillId="0" borderId="17" xfId="0" quotePrefix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1" fillId="3" borderId="55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표준" xfId="0" builtinId="0"/>
  </cellStyles>
  <dxfs count="102"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H42"/>
  <sheetViews>
    <sheetView zoomScaleNormal="100" workbookViewId="0">
      <selection activeCell="E10" sqref="E10:F11"/>
    </sheetView>
  </sheetViews>
  <sheetFormatPr defaultRowHeight="15" x14ac:dyDescent="0.3"/>
  <cols>
    <col min="1" max="2" width="11.25" style="2" customWidth="1"/>
    <col min="3" max="3" width="9.25" style="2" customWidth="1"/>
    <col min="4" max="4" width="8.875" style="2" customWidth="1"/>
    <col min="5" max="6" width="11.25" style="2" customWidth="1"/>
    <col min="7" max="7" width="9.25" style="2" customWidth="1"/>
    <col min="8" max="8" width="8.875" style="2" customWidth="1"/>
    <col min="9" max="16384" width="9" style="2"/>
  </cols>
  <sheetData>
    <row r="1" spans="1:8" ht="25.5" x14ac:dyDescent="0.3">
      <c r="A1" s="80" t="s">
        <v>19</v>
      </c>
      <c r="B1" s="80"/>
      <c r="C1" s="80"/>
      <c r="D1" s="80"/>
      <c r="E1" s="80"/>
      <c r="F1" s="80"/>
      <c r="G1" s="80"/>
      <c r="H1" s="80"/>
    </row>
    <row r="3" spans="1:8" x14ac:dyDescent="0.3">
      <c r="F3" s="23" t="s">
        <v>21</v>
      </c>
      <c r="G3" s="86" t="s">
        <v>83</v>
      </c>
      <c r="H3" s="87"/>
    </row>
    <row r="4" spans="1:8" x14ac:dyDescent="0.3">
      <c r="A4" s="4" t="s">
        <v>6</v>
      </c>
      <c r="B4" s="28" t="s">
        <v>26</v>
      </c>
      <c r="C4" s="4" t="s">
        <v>7</v>
      </c>
      <c r="D4" s="81">
        <v>43304</v>
      </c>
      <c r="E4" s="81"/>
      <c r="F4" s="4" t="s">
        <v>8</v>
      </c>
      <c r="G4" s="82" t="s">
        <v>84</v>
      </c>
      <c r="H4" s="83"/>
    </row>
    <row r="5" spans="1:8" ht="15.75" thickBot="1" x14ac:dyDescent="0.35"/>
    <row r="6" spans="1:8" x14ac:dyDescent="0.3">
      <c r="A6" s="6" t="s">
        <v>0</v>
      </c>
      <c r="B6" s="32" t="s">
        <v>1</v>
      </c>
      <c r="C6" s="7" t="s">
        <v>2</v>
      </c>
      <c r="D6" s="24" t="s">
        <v>3</v>
      </c>
      <c r="E6" s="25" t="s">
        <v>0</v>
      </c>
      <c r="F6" s="32" t="s">
        <v>1</v>
      </c>
      <c r="G6" s="7" t="s">
        <v>2</v>
      </c>
      <c r="H6" s="8" t="s">
        <v>3</v>
      </c>
    </row>
    <row r="7" spans="1:8" x14ac:dyDescent="0.3">
      <c r="A7" s="90">
        <v>111</v>
      </c>
      <c r="B7" s="33" t="s">
        <v>25</v>
      </c>
      <c r="C7" s="26">
        <f>(22+53)/2</f>
        <v>37.5</v>
      </c>
      <c r="D7" s="29" t="str">
        <f>IF(C7="","",IF(C7&gt;1000,"불량",IF(C7&gt;400,"양호","우수")))</f>
        <v>우수</v>
      </c>
      <c r="E7" s="92">
        <v>112</v>
      </c>
      <c r="F7" s="33" t="s">
        <v>25</v>
      </c>
      <c r="G7" s="31">
        <f>(2+26)/2</f>
        <v>14</v>
      </c>
      <c r="H7" s="30" t="str">
        <f>IF(G7="","",IF(G7&gt;1000,"불량",IF(G7&gt;400,"양호","우수")))</f>
        <v>우수</v>
      </c>
    </row>
    <row r="8" spans="1:8" x14ac:dyDescent="0.3">
      <c r="A8" s="91"/>
      <c r="B8" s="33" t="s">
        <v>24</v>
      </c>
      <c r="C8" s="26">
        <f>(640+600)/2</f>
        <v>620</v>
      </c>
      <c r="D8" s="29" t="str">
        <f t="shared" ref="D8:D30" si="0">IF(C8="","",IF(C8&gt;1000,"불량",IF(C8&gt;400,"양호","우수")))</f>
        <v>양호</v>
      </c>
      <c r="E8" s="93"/>
      <c r="F8" s="33" t="s">
        <v>24</v>
      </c>
      <c r="G8" s="31">
        <f>(370+270)/2</f>
        <v>320</v>
      </c>
      <c r="H8" s="30" t="str">
        <f t="shared" ref="H8:H30" si="1">IF(G8="","",IF(G8&gt;1000,"불량",IF(G8&gt;400,"양호","우수")))</f>
        <v>우수</v>
      </c>
    </row>
    <row r="9" spans="1:8" x14ac:dyDescent="0.3">
      <c r="A9" s="91"/>
      <c r="B9" s="34" t="s">
        <v>4</v>
      </c>
      <c r="C9" s="26">
        <f>(240+152)/2</f>
        <v>196</v>
      </c>
      <c r="D9" s="29" t="str">
        <f t="shared" si="0"/>
        <v>우수</v>
      </c>
      <c r="E9" s="93"/>
      <c r="F9" s="34" t="s">
        <v>4</v>
      </c>
      <c r="G9" s="31">
        <f>(77+133)/2</f>
        <v>105</v>
      </c>
      <c r="H9" s="30" t="str">
        <f t="shared" si="1"/>
        <v>우수</v>
      </c>
    </row>
    <row r="10" spans="1:8" x14ac:dyDescent="0.3">
      <c r="A10" s="90">
        <v>121</v>
      </c>
      <c r="B10" s="33" t="s">
        <v>25</v>
      </c>
      <c r="C10" s="26">
        <f>(0+22)/2</f>
        <v>11</v>
      </c>
      <c r="D10" s="29" t="str">
        <f t="shared" si="0"/>
        <v>우수</v>
      </c>
      <c r="E10" s="92">
        <v>122</v>
      </c>
      <c r="F10" s="33" t="s">
        <v>25</v>
      </c>
      <c r="G10" s="31">
        <f>(3+9)/2</f>
        <v>6</v>
      </c>
      <c r="H10" s="30" t="str">
        <f t="shared" si="1"/>
        <v>우수</v>
      </c>
    </row>
    <row r="11" spans="1:8" x14ac:dyDescent="0.3">
      <c r="A11" s="91"/>
      <c r="B11" s="33" t="s">
        <v>24</v>
      </c>
      <c r="C11" s="26">
        <f>(340+300)/2</f>
        <v>320</v>
      </c>
      <c r="D11" s="29" t="str">
        <f t="shared" si="0"/>
        <v>우수</v>
      </c>
      <c r="E11" s="93"/>
      <c r="F11" s="33" t="s">
        <v>24</v>
      </c>
      <c r="G11" s="31">
        <f>(210+180)/2</f>
        <v>195</v>
      </c>
      <c r="H11" s="30" t="str">
        <f t="shared" si="1"/>
        <v>우수</v>
      </c>
    </row>
    <row r="12" spans="1:8" x14ac:dyDescent="0.3">
      <c r="A12" s="91"/>
      <c r="B12" s="34" t="s">
        <v>4</v>
      </c>
      <c r="C12" s="26">
        <f>(320+180)/2</f>
        <v>250</v>
      </c>
      <c r="D12" s="29" t="str">
        <f t="shared" si="0"/>
        <v>우수</v>
      </c>
      <c r="E12" s="93"/>
      <c r="F12" s="34" t="s">
        <v>4</v>
      </c>
      <c r="G12" s="31">
        <f>(52+98)/2</f>
        <v>75</v>
      </c>
      <c r="H12" s="30" t="str">
        <f t="shared" si="1"/>
        <v>우수</v>
      </c>
    </row>
    <row r="13" spans="1:8" x14ac:dyDescent="0.3">
      <c r="A13" s="90">
        <v>211</v>
      </c>
      <c r="B13" s="33" t="s">
        <v>25</v>
      </c>
      <c r="C13" s="27">
        <f>(35+75)/2</f>
        <v>55</v>
      </c>
      <c r="D13" s="29" t="str">
        <f t="shared" si="0"/>
        <v>우수</v>
      </c>
      <c r="E13" s="92">
        <v>212</v>
      </c>
      <c r="F13" s="33" t="s">
        <v>25</v>
      </c>
      <c r="G13" s="31">
        <f>(26+83)/2</f>
        <v>54.5</v>
      </c>
      <c r="H13" s="30" t="str">
        <f t="shared" si="1"/>
        <v>우수</v>
      </c>
    </row>
    <row r="14" spans="1:8" x14ac:dyDescent="0.3">
      <c r="A14" s="91"/>
      <c r="B14" s="33" t="s">
        <v>24</v>
      </c>
      <c r="C14" s="27">
        <f>(45+85)/2</f>
        <v>65</v>
      </c>
      <c r="D14" s="29" t="str">
        <f t="shared" si="0"/>
        <v>우수</v>
      </c>
      <c r="E14" s="93"/>
      <c r="F14" s="33" t="s">
        <v>24</v>
      </c>
      <c r="G14" s="31" t="s">
        <v>87</v>
      </c>
      <c r="H14" s="30" t="str">
        <f t="shared" si="1"/>
        <v>불량</v>
      </c>
    </row>
    <row r="15" spans="1:8" x14ac:dyDescent="0.3">
      <c r="A15" s="91"/>
      <c r="B15" s="34" t="s">
        <v>4</v>
      </c>
      <c r="C15" s="26">
        <f>(300+260)/2</f>
        <v>280</v>
      </c>
      <c r="D15" s="29" t="str">
        <f t="shared" si="0"/>
        <v>우수</v>
      </c>
      <c r="E15" s="93"/>
      <c r="F15" s="34" t="s">
        <v>4</v>
      </c>
      <c r="G15" s="31">
        <f>(310+340)/2</f>
        <v>325</v>
      </c>
      <c r="H15" s="30" t="str">
        <f t="shared" si="1"/>
        <v>우수</v>
      </c>
    </row>
    <row r="16" spans="1:8" x14ac:dyDescent="0.3">
      <c r="A16" s="90">
        <v>221</v>
      </c>
      <c r="B16" s="33" t="s">
        <v>25</v>
      </c>
      <c r="C16" s="26">
        <f>(14+20)/2</f>
        <v>17</v>
      </c>
      <c r="D16" s="29" t="str">
        <f t="shared" si="0"/>
        <v>우수</v>
      </c>
      <c r="E16" s="92">
        <v>222</v>
      </c>
      <c r="F16" s="33" t="s">
        <v>25</v>
      </c>
      <c r="G16" s="31">
        <f>(3+15)/2</f>
        <v>9</v>
      </c>
      <c r="H16" s="30" t="str">
        <f t="shared" si="1"/>
        <v>우수</v>
      </c>
    </row>
    <row r="17" spans="1:8" x14ac:dyDescent="0.3">
      <c r="A17" s="91"/>
      <c r="B17" s="33" t="s">
        <v>24</v>
      </c>
      <c r="C17" s="26">
        <f>(69+69)/2</f>
        <v>69</v>
      </c>
      <c r="D17" s="29" t="str">
        <f t="shared" si="0"/>
        <v>우수</v>
      </c>
      <c r="E17" s="93"/>
      <c r="F17" s="33" t="s">
        <v>24</v>
      </c>
      <c r="G17" s="31">
        <f>(260+180)/2</f>
        <v>220</v>
      </c>
      <c r="H17" s="30" t="str">
        <f t="shared" si="1"/>
        <v>우수</v>
      </c>
    </row>
    <row r="18" spans="1:8" x14ac:dyDescent="0.3">
      <c r="A18" s="91"/>
      <c r="B18" s="34" t="s">
        <v>4</v>
      </c>
      <c r="C18" s="26">
        <f>(15+77)/2</f>
        <v>46</v>
      </c>
      <c r="D18" s="29" t="str">
        <f t="shared" si="0"/>
        <v>우수</v>
      </c>
      <c r="E18" s="93"/>
      <c r="F18" s="34" t="s">
        <v>4</v>
      </c>
      <c r="G18" s="31">
        <f>(99+27)/2</f>
        <v>63</v>
      </c>
      <c r="H18" s="30" t="str">
        <f t="shared" si="1"/>
        <v>우수</v>
      </c>
    </row>
    <row r="19" spans="1:8" x14ac:dyDescent="0.3">
      <c r="A19" s="90">
        <v>311</v>
      </c>
      <c r="B19" s="33" t="s">
        <v>25</v>
      </c>
      <c r="C19" s="26">
        <f>(159+160)/2</f>
        <v>159.5</v>
      </c>
      <c r="D19" s="29" t="str">
        <f t="shared" si="0"/>
        <v>우수</v>
      </c>
      <c r="E19" s="92">
        <v>312</v>
      </c>
      <c r="F19" s="33" t="s">
        <v>25</v>
      </c>
      <c r="G19" s="31">
        <f>(22+48)/2</f>
        <v>35</v>
      </c>
      <c r="H19" s="30" t="str">
        <f t="shared" si="1"/>
        <v>우수</v>
      </c>
    </row>
    <row r="20" spans="1:8" x14ac:dyDescent="0.3">
      <c r="A20" s="91"/>
      <c r="B20" s="33" t="s">
        <v>24</v>
      </c>
      <c r="C20" s="26" t="s">
        <v>87</v>
      </c>
      <c r="D20" s="29" t="str">
        <f t="shared" si="0"/>
        <v>불량</v>
      </c>
      <c r="E20" s="93"/>
      <c r="F20" s="33" t="s">
        <v>24</v>
      </c>
      <c r="G20" s="31" t="s">
        <v>87</v>
      </c>
      <c r="H20" s="30" t="str">
        <f t="shared" si="1"/>
        <v>불량</v>
      </c>
    </row>
    <row r="21" spans="1:8" x14ac:dyDescent="0.3">
      <c r="A21" s="91"/>
      <c r="B21" s="34" t="s">
        <v>4</v>
      </c>
      <c r="C21" s="26">
        <f>(78+39)/2</f>
        <v>58.5</v>
      </c>
      <c r="D21" s="29" t="str">
        <f t="shared" si="0"/>
        <v>우수</v>
      </c>
      <c r="E21" s="93"/>
      <c r="F21" s="34" t="s">
        <v>4</v>
      </c>
      <c r="G21" s="31">
        <f>(54+24)/2</f>
        <v>39</v>
      </c>
      <c r="H21" s="30" t="str">
        <f t="shared" si="1"/>
        <v>우수</v>
      </c>
    </row>
    <row r="22" spans="1:8" x14ac:dyDescent="0.3">
      <c r="A22" s="90">
        <v>321</v>
      </c>
      <c r="B22" s="33" t="s">
        <v>25</v>
      </c>
      <c r="C22" s="26">
        <f>(7+15)/2</f>
        <v>11</v>
      </c>
      <c r="D22" s="29" t="str">
        <f t="shared" si="0"/>
        <v>우수</v>
      </c>
      <c r="E22" s="92">
        <v>322</v>
      </c>
      <c r="F22" s="33" t="s">
        <v>25</v>
      </c>
      <c r="G22" s="31">
        <f>(79+41)/2</f>
        <v>60</v>
      </c>
      <c r="H22" s="30" t="str">
        <f t="shared" si="1"/>
        <v>우수</v>
      </c>
    </row>
    <row r="23" spans="1:8" x14ac:dyDescent="0.3">
      <c r="A23" s="91"/>
      <c r="B23" s="33" t="s">
        <v>24</v>
      </c>
      <c r="C23" s="26">
        <f>(304+325)/2</f>
        <v>314.5</v>
      </c>
      <c r="D23" s="29" t="str">
        <f t="shared" si="0"/>
        <v>우수</v>
      </c>
      <c r="E23" s="93"/>
      <c r="F23" s="33" t="s">
        <v>24</v>
      </c>
      <c r="G23" s="31">
        <f>(303+389)/2</f>
        <v>346</v>
      </c>
      <c r="H23" s="30" t="str">
        <f t="shared" si="1"/>
        <v>우수</v>
      </c>
    </row>
    <row r="24" spans="1:8" x14ac:dyDescent="0.3">
      <c r="A24" s="91"/>
      <c r="B24" s="34" t="s">
        <v>4</v>
      </c>
      <c r="C24" s="26">
        <f>(26+39)/2</f>
        <v>32.5</v>
      </c>
      <c r="D24" s="29" t="str">
        <f t="shared" si="0"/>
        <v>우수</v>
      </c>
      <c r="E24" s="93"/>
      <c r="F24" s="34" t="s">
        <v>4</v>
      </c>
      <c r="G24" s="31">
        <f>(15+65)/2</f>
        <v>40</v>
      </c>
      <c r="H24" s="30" t="str">
        <f t="shared" si="1"/>
        <v>우수</v>
      </c>
    </row>
    <row r="25" spans="1:8" x14ac:dyDescent="0.3">
      <c r="A25" s="90">
        <v>411</v>
      </c>
      <c r="B25" s="35" t="s">
        <v>25</v>
      </c>
      <c r="C25" s="26">
        <f>(35+16)/2</f>
        <v>25.5</v>
      </c>
      <c r="D25" s="29" t="str">
        <f t="shared" si="0"/>
        <v>우수</v>
      </c>
      <c r="E25" s="92">
        <v>412</v>
      </c>
      <c r="F25" s="35" t="s">
        <v>25</v>
      </c>
      <c r="G25" s="31">
        <f>(10+0)/2</f>
        <v>5</v>
      </c>
      <c r="H25" s="30" t="str">
        <f t="shared" si="1"/>
        <v>우수</v>
      </c>
    </row>
    <row r="26" spans="1:8" x14ac:dyDescent="0.3">
      <c r="A26" s="91"/>
      <c r="B26" s="35" t="s">
        <v>24</v>
      </c>
      <c r="C26" s="26" t="s">
        <v>87</v>
      </c>
      <c r="D26" s="29" t="str">
        <f t="shared" si="0"/>
        <v>불량</v>
      </c>
      <c r="E26" s="93"/>
      <c r="F26" s="35" t="s">
        <v>24</v>
      </c>
      <c r="G26" s="31" t="s">
        <v>87</v>
      </c>
      <c r="H26" s="30" t="str">
        <f t="shared" si="1"/>
        <v>불량</v>
      </c>
    </row>
    <row r="27" spans="1:8" x14ac:dyDescent="0.3">
      <c r="A27" s="91"/>
      <c r="B27" s="36" t="s">
        <v>4</v>
      </c>
      <c r="C27" s="26">
        <f>(79+110)/2</f>
        <v>94.5</v>
      </c>
      <c r="D27" s="29" t="str">
        <f t="shared" si="0"/>
        <v>우수</v>
      </c>
      <c r="E27" s="93"/>
      <c r="F27" s="36" t="s">
        <v>4</v>
      </c>
      <c r="G27" s="31">
        <f>(140+112)/2</f>
        <v>126</v>
      </c>
      <c r="H27" s="30" t="str">
        <f t="shared" si="1"/>
        <v>우수</v>
      </c>
    </row>
    <row r="28" spans="1:8" x14ac:dyDescent="0.3">
      <c r="A28" s="89">
        <v>421</v>
      </c>
      <c r="B28" s="35" t="s">
        <v>25</v>
      </c>
      <c r="C28" s="26">
        <f>(4+2)/2</f>
        <v>3</v>
      </c>
      <c r="D28" s="29" t="str">
        <f t="shared" si="0"/>
        <v>우수</v>
      </c>
      <c r="E28" s="88">
        <v>422</v>
      </c>
      <c r="F28" s="35" t="s">
        <v>25</v>
      </c>
      <c r="G28" s="31">
        <f>(7+6)/2</f>
        <v>6.5</v>
      </c>
      <c r="H28" s="30" t="str">
        <f t="shared" si="1"/>
        <v>우수</v>
      </c>
    </row>
    <row r="29" spans="1:8" x14ac:dyDescent="0.3">
      <c r="A29" s="89"/>
      <c r="B29" s="35" t="s">
        <v>24</v>
      </c>
      <c r="C29" s="26">
        <f>(160+260)/2</f>
        <v>210</v>
      </c>
      <c r="D29" s="29" t="str">
        <f t="shared" si="0"/>
        <v>우수</v>
      </c>
      <c r="E29" s="88"/>
      <c r="F29" s="35" t="s">
        <v>24</v>
      </c>
      <c r="G29" s="31">
        <f>(81+260)/2</f>
        <v>170.5</v>
      </c>
      <c r="H29" s="30" t="str">
        <f t="shared" si="1"/>
        <v>우수</v>
      </c>
    </row>
    <row r="30" spans="1:8" x14ac:dyDescent="0.3">
      <c r="A30" s="89"/>
      <c r="B30" s="36" t="s">
        <v>4</v>
      </c>
      <c r="C30" s="26">
        <f>(35+54)/2</f>
        <v>44.5</v>
      </c>
      <c r="D30" s="29" t="str">
        <f t="shared" si="0"/>
        <v>우수</v>
      </c>
      <c r="E30" s="88"/>
      <c r="F30" s="36" t="s">
        <v>4</v>
      </c>
      <c r="G30" s="31">
        <f>(15+9)/2</f>
        <v>12</v>
      </c>
      <c r="H30" s="30" t="str">
        <f t="shared" si="1"/>
        <v>우수</v>
      </c>
    </row>
    <row r="31" spans="1:8" x14ac:dyDescent="0.3">
      <c r="A31" s="3" t="s">
        <v>5</v>
      </c>
    </row>
    <row r="33" spans="1:8" x14ac:dyDescent="0.3">
      <c r="A33" s="1" t="s">
        <v>9</v>
      </c>
    </row>
    <row r="34" spans="1:8" x14ac:dyDescent="0.3">
      <c r="A34" s="16"/>
      <c r="B34" s="17" t="s">
        <v>11</v>
      </c>
      <c r="C34" s="84" t="s">
        <v>12</v>
      </c>
      <c r="D34" s="84"/>
      <c r="E34" s="84" t="s">
        <v>13</v>
      </c>
      <c r="F34" s="84"/>
      <c r="G34" s="84" t="s">
        <v>14</v>
      </c>
      <c r="H34" s="84"/>
    </row>
    <row r="35" spans="1:8" x14ac:dyDescent="0.3">
      <c r="A35" s="18" t="s">
        <v>10</v>
      </c>
      <c r="B35" s="9"/>
      <c r="C35" s="85"/>
      <c r="D35" s="85"/>
      <c r="E35" s="85"/>
      <c r="F35" s="85"/>
      <c r="G35" s="85"/>
      <c r="H35" s="85"/>
    </row>
    <row r="36" spans="1:8" ht="17.25" customHeight="1" x14ac:dyDescent="0.3">
      <c r="A36" s="96" t="s">
        <v>15</v>
      </c>
      <c r="B36" s="96"/>
      <c r="C36" s="96" t="s">
        <v>16</v>
      </c>
      <c r="D36" s="96"/>
      <c r="E36" s="96" t="s">
        <v>17</v>
      </c>
      <c r="F36" s="96"/>
      <c r="G36" s="96" t="s">
        <v>18</v>
      </c>
      <c r="H36" s="96"/>
    </row>
    <row r="38" spans="1:8" x14ac:dyDescent="0.3">
      <c r="A38" s="19" t="s">
        <v>20</v>
      </c>
      <c r="B38" s="10"/>
      <c r="C38" s="10"/>
      <c r="D38" s="10"/>
      <c r="E38" s="10"/>
      <c r="F38" s="10"/>
      <c r="G38" s="10"/>
      <c r="H38" s="11"/>
    </row>
    <row r="39" spans="1:8" x14ac:dyDescent="0.3">
      <c r="A39" s="20" t="s">
        <v>27</v>
      </c>
      <c r="B39" s="12"/>
      <c r="C39" s="12"/>
      <c r="D39" s="12"/>
      <c r="E39" s="12"/>
      <c r="F39" s="12"/>
      <c r="G39" s="12"/>
      <c r="H39" s="13"/>
    </row>
    <row r="40" spans="1:8" x14ac:dyDescent="0.3">
      <c r="A40" s="22" t="s">
        <v>28</v>
      </c>
      <c r="B40" s="14"/>
      <c r="C40" s="14"/>
      <c r="D40" s="14"/>
      <c r="E40" s="14"/>
      <c r="F40" s="14"/>
      <c r="G40" s="14"/>
      <c r="H40" s="15"/>
    </row>
    <row r="41" spans="1:8" x14ac:dyDescent="0.3">
      <c r="A41" s="94" t="s">
        <v>22</v>
      </c>
      <c r="B41" s="94"/>
      <c r="C41" s="94"/>
      <c r="D41" s="94"/>
      <c r="E41" s="94"/>
      <c r="F41" s="94"/>
      <c r="G41" s="94"/>
      <c r="H41" s="94"/>
    </row>
    <row r="42" spans="1:8" ht="17.25" x14ac:dyDescent="0.3">
      <c r="A42" s="95" t="s">
        <v>23</v>
      </c>
      <c r="B42" s="95"/>
      <c r="C42" s="95"/>
      <c r="D42" s="95"/>
      <c r="E42" s="95"/>
      <c r="F42" s="95"/>
      <c r="G42" s="95"/>
      <c r="H42" s="95"/>
    </row>
  </sheetData>
  <mergeCells count="29">
    <mergeCell ref="A25:A27"/>
    <mergeCell ref="E25:E27"/>
    <mergeCell ref="E13:E15"/>
    <mergeCell ref="E16:E18"/>
    <mergeCell ref="E19:E21"/>
    <mergeCell ref="A22:A24"/>
    <mergeCell ref="E22:E24"/>
    <mergeCell ref="A41:H41"/>
    <mergeCell ref="A42:H42"/>
    <mergeCell ref="A36:B36"/>
    <mergeCell ref="C36:D36"/>
    <mergeCell ref="E36:F36"/>
    <mergeCell ref="G36:H36"/>
    <mergeCell ref="A1:H1"/>
    <mergeCell ref="D4:E4"/>
    <mergeCell ref="G4:H4"/>
    <mergeCell ref="C34:D35"/>
    <mergeCell ref="E34:F35"/>
    <mergeCell ref="G34:H35"/>
    <mergeCell ref="G3:H3"/>
    <mergeCell ref="E28:E30"/>
    <mergeCell ref="A28:A30"/>
    <mergeCell ref="A7:A9"/>
    <mergeCell ref="E7:E9"/>
    <mergeCell ref="A10:A12"/>
    <mergeCell ref="A13:A15"/>
    <mergeCell ref="A16:A18"/>
    <mergeCell ref="A19:A21"/>
    <mergeCell ref="E10:E12"/>
  </mergeCells>
  <phoneticPr fontId="3" type="noConversion"/>
  <conditionalFormatting sqref="D7:D30 H7:H30">
    <cfRule type="containsText" dxfId="101" priority="2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49" t="s">
        <v>59</v>
      </c>
      <c r="B1" s="80"/>
      <c r="C1" s="80"/>
      <c r="D1" s="80"/>
      <c r="E1" s="80"/>
      <c r="F1" s="80"/>
      <c r="G1" s="80"/>
      <c r="H1" s="80"/>
    </row>
    <row r="3" spans="1:8" x14ac:dyDescent="0.3">
      <c r="F3" s="70" t="s">
        <v>21</v>
      </c>
      <c r="G3" s="110" t="s">
        <v>102</v>
      </c>
      <c r="H3" s="111"/>
    </row>
    <row r="4" spans="1:8" x14ac:dyDescent="0.3">
      <c r="A4" s="4" t="s">
        <v>6</v>
      </c>
      <c r="B4" s="70" t="str">
        <f>'환경 8주'!B4</f>
        <v>화천농장</v>
      </c>
      <c r="C4" s="4" t="s">
        <v>7</v>
      </c>
      <c r="D4" s="182" t="s">
        <v>101</v>
      </c>
      <c r="E4" s="182"/>
      <c r="F4" s="4" t="s">
        <v>111</v>
      </c>
      <c r="G4" s="102">
        <f>'환경 8주'!G4:H4</f>
        <v>0</v>
      </c>
      <c r="H4" s="102"/>
    </row>
    <row r="5" spans="1:8" x14ac:dyDescent="0.3">
      <c r="A5" s="4" t="s">
        <v>62</v>
      </c>
      <c r="B5" s="70">
        <f>'환경 8주'!B5</f>
        <v>8315</v>
      </c>
      <c r="C5" s="4" t="s">
        <v>63</v>
      </c>
      <c r="D5" s="103" t="str">
        <f>'환경 8주'!D5:E5</f>
        <v>8주령</v>
      </c>
      <c r="E5" s="103"/>
      <c r="F5" s="4" t="s">
        <v>123</v>
      </c>
      <c r="G5" s="102" t="str">
        <f>'환경 8주'!G5:H5</f>
        <v>김우용</v>
      </c>
      <c r="H5" s="102"/>
    </row>
    <row r="6" spans="1:8" ht="15.75" thickBot="1" x14ac:dyDescent="0.35"/>
    <row r="7" spans="1:8" ht="16.5" customHeight="1" x14ac:dyDescent="0.3">
      <c r="A7" s="146" t="s">
        <v>31</v>
      </c>
      <c r="B7" s="147"/>
      <c r="C7" s="174" t="s">
        <v>11</v>
      </c>
      <c r="D7" s="105"/>
      <c r="E7" s="148" t="s">
        <v>31</v>
      </c>
      <c r="F7" s="147"/>
      <c r="G7" s="174" t="s">
        <v>11</v>
      </c>
      <c r="H7" s="175"/>
    </row>
    <row r="8" spans="1:8" ht="18.75" customHeight="1" x14ac:dyDescent="0.3">
      <c r="A8" s="156">
        <f>IF('환경 8주'!A8:A9="","",'환경 8주'!A8:A9)</f>
        <v>111</v>
      </c>
      <c r="B8" s="157"/>
      <c r="C8" s="160" t="str">
        <f>IF('환경 8주'!D8="","",IF('환경 8주'!D8="불량","부적합",IF('환경 8주'!D8="주의","주의","적합")))</f>
        <v>주의</v>
      </c>
      <c r="D8" s="161"/>
      <c r="E8" s="164">
        <f>IF('환경 8주'!E8:E9="","",'환경 8주'!E8:E9)</f>
        <v>112</v>
      </c>
      <c r="F8" s="157"/>
      <c r="G8" s="160" t="str">
        <f>IF('환경 8주'!H8="","",IF('환경 8주'!H8="불량","부적합",IF('환경 8주'!H8="주의","주의","적합")))</f>
        <v>주의</v>
      </c>
      <c r="H8" s="166"/>
    </row>
    <row r="9" spans="1:8" ht="18.75" customHeight="1" x14ac:dyDescent="0.3">
      <c r="A9" s="168"/>
      <c r="B9" s="169"/>
      <c r="C9" s="170" t="str">
        <f>IF('환경 8주'!D9="불량","부적합",IF('환경 8주'!D9="주의","주의","적합"))</f>
        <v>적합</v>
      </c>
      <c r="D9" s="171"/>
      <c r="E9" s="172"/>
      <c r="F9" s="169"/>
      <c r="G9" s="170" t="str">
        <f>IF('환경 8주'!H9="불량","부적합",IF('환경 8주'!H9="주의","주의","적합"))</f>
        <v>적합</v>
      </c>
      <c r="H9" s="173"/>
    </row>
    <row r="10" spans="1:8" ht="18.75" customHeight="1" x14ac:dyDescent="0.3">
      <c r="A10" s="156">
        <f>IF('환경 8주'!A10:A11="","",'환경 8주'!A10:A11)</f>
        <v>121</v>
      </c>
      <c r="B10" s="157"/>
      <c r="C10" s="160" t="str">
        <f>IF('환경 8주'!D10="","",IF('환경 8주'!D10="불량","부적합",IF('환경 8주'!D10="주의","주의","적합")))</f>
        <v>주의</v>
      </c>
      <c r="D10" s="161"/>
      <c r="E10" s="164">
        <f>IF('환경 8주'!E10:E11="","",'환경 8주'!E10:E11)</f>
        <v>122</v>
      </c>
      <c r="F10" s="157"/>
      <c r="G10" s="160" t="str">
        <f>IF('환경 8주'!H10="","",IF('환경 8주'!H10="불량","부적합",IF('환경 8주'!H10="주의","주의","적합")))</f>
        <v>주의</v>
      </c>
      <c r="H10" s="166"/>
    </row>
    <row r="11" spans="1:8" ht="18.75" customHeight="1" x14ac:dyDescent="0.3">
      <c r="A11" s="168"/>
      <c r="B11" s="169"/>
      <c r="C11" s="170" t="str">
        <f>IF('환경 8주'!D11="불량","부적합",IF('환경 8주'!D11="주의","주의","적합"))</f>
        <v>적합</v>
      </c>
      <c r="D11" s="171"/>
      <c r="E11" s="172"/>
      <c r="F11" s="169"/>
      <c r="G11" s="170" t="str">
        <f>IF('환경 8주'!H11="불량","부적합",IF('환경 8주'!H11="주의","주의","적합"))</f>
        <v>적합</v>
      </c>
      <c r="H11" s="173"/>
    </row>
    <row r="12" spans="1:8" ht="18.75" customHeight="1" x14ac:dyDescent="0.3">
      <c r="A12" s="156">
        <f>IF('환경 8주'!A12:A13="","",'환경 8주'!A12:A13)</f>
        <v>211</v>
      </c>
      <c r="B12" s="157"/>
      <c r="C12" s="160" t="str">
        <f>IF('환경 8주'!D12="","",IF('환경 8주'!D12="불량","부적합",IF('환경 8주'!D12="주의","주의","적합")))</f>
        <v>적합</v>
      </c>
      <c r="D12" s="161"/>
      <c r="E12" s="164">
        <f>IF('환경 8주'!E12:E13="","",'환경 8주'!E12:E13)</f>
        <v>212</v>
      </c>
      <c r="F12" s="157"/>
      <c r="G12" s="160" t="str">
        <f>IF('환경 8주'!H12="","",IF('환경 8주'!H12="불량","부적합",IF('환경 8주'!H12="주의","주의","적합")))</f>
        <v>적합</v>
      </c>
      <c r="H12" s="166"/>
    </row>
    <row r="13" spans="1:8" ht="18.75" customHeight="1" x14ac:dyDescent="0.3">
      <c r="A13" s="168"/>
      <c r="B13" s="169"/>
      <c r="C13" s="170" t="str">
        <f>IF('환경 8주'!D13="불량","부적합",IF('환경 8주'!D13="주의","주의","적합"))</f>
        <v>적합</v>
      </c>
      <c r="D13" s="171"/>
      <c r="E13" s="172"/>
      <c r="F13" s="169"/>
      <c r="G13" s="170" t="str">
        <f>IF('환경 8주'!H13="불량","부적합",IF('환경 8주'!H13="주의","주의","적합"))</f>
        <v>적합</v>
      </c>
      <c r="H13" s="173"/>
    </row>
    <row r="14" spans="1:8" ht="18.75" customHeight="1" x14ac:dyDescent="0.3">
      <c r="A14" s="156">
        <f>IF('환경 8주'!A14:A15="","",'환경 8주'!A14:A15)</f>
        <v>221</v>
      </c>
      <c r="B14" s="157"/>
      <c r="C14" s="160" t="str">
        <f>IF('환경 8주'!D14="","",IF('환경 8주'!D14="불량","부적합",IF('환경 8주'!D14="주의","주의","적합")))</f>
        <v>적합</v>
      </c>
      <c r="D14" s="161"/>
      <c r="E14" s="164">
        <f>IF('환경 8주'!E14:E15="","",'환경 8주'!E14:E15)</f>
        <v>222</v>
      </c>
      <c r="F14" s="157"/>
      <c r="G14" s="160" t="str">
        <f>IF('환경 8주'!H14="","",IF('환경 8주'!H14="불량","부적합",IF('환경 8주'!H14="주의","주의","적합")))</f>
        <v>적합</v>
      </c>
      <c r="H14" s="166"/>
    </row>
    <row r="15" spans="1:8" ht="18.75" customHeight="1" x14ac:dyDescent="0.3">
      <c r="A15" s="168"/>
      <c r="B15" s="169"/>
      <c r="C15" s="170" t="str">
        <f>IF('환경 8주'!D15="불량","부적합",IF('환경 8주'!D15="주의","주의","적합"))</f>
        <v>적합</v>
      </c>
      <c r="D15" s="171"/>
      <c r="E15" s="172"/>
      <c r="F15" s="169"/>
      <c r="G15" s="170" t="str">
        <f>IF('환경 8주'!H15="불량","부적합",IF('환경 8주'!H15="주의","주의","적합"))</f>
        <v>적합</v>
      </c>
      <c r="H15" s="173"/>
    </row>
    <row r="16" spans="1:8" ht="18.75" customHeight="1" x14ac:dyDescent="0.3">
      <c r="A16" s="156">
        <f>IF('환경 8주'!A16:A17="","",'환경 8주'!A16:A17)</f>
        <v>311</v>
      </c>
      <c r="B16" s="157"/>
      <c r="C16" s="160" t="str">
        <f>IF('환경 8주'!D16="","",IF('환경 8주'!D16="불량","부적합",IF('환경 8주'!D16="주의","주의","적합")))</f>
        <v>적합</v>
      </c>
      <c r="D16" s="161"/>
      <c r="E16" s="164">
        <f>IF('환경 8주'!E16:E17="","",'환경 8주'!E16:E17)</f>
        <v>312</v>
      </c>
      <c r="F16" s="157"/>
      <c r="G16" s="160" t="str">
        <f>IF('환경 8주'!H16="","",IF('환경 8주'!H16="불량","부적합",IF('환경 8주'!H16="주의","주의","적합")))</f>
        <v>적합</v>
      </c>
      <c r="H16" s="166"/>
    </row>
    <row r="17" spans="1:8" ht="18.75" customHeight="1" x14ac:dyDescent="0.3">
      <c r="A17" s="168"/>
      <c r="B17" s="169"/>
      <c r="C17" s="170" t="str">
        <f>IF('환경 8주'!D17="불량","부적합",IF('환경 8주'!D17="주의","주의","적합"))</f>
        <v>적합</v>
      </c>
      <c r="D17" s="171"/>
      <c r="E17" s="172"/>
      <c r="F17" s="169"/>
      <c r="G17" s="170" t="str">
        <f>IF('환경 8주'!H17="불량","부적합",IF('환경 8주'!H17="주의","주의","적합"))</f>
        <v>적합</v>
      </c>
      <c r="H17" s="173"/>
    </row>
    <row r="18" spans="1:8" ht="18.75" customHeight="1" x14ac:dyDescent="0.3">
      <c r="A18" s="156">
        <f>IF('환경 8주'!A18:A19="","",'환경 8주'!A18:A19)</f>
        <v>321</v>
      </c>
      <c r="B18" s="157"/>
      <c r="C18" s="160" t="str">
        <f>IF('환경 8주'!D18="","",IF('환경 8주'!D18="불량","부적합",IF('환경 8주'!D18="주의","주의","적합")))</f>
        <v>적합</v>
      </c>
      <c r="D18" s="161"/>
      <c r="E18" s="164">
        <f>IF('환경 8주'!E18:E19="","",'환경 8주'!E18:E19)</f>
        <v>322</v>
      </c>
      <c r="F18" s="157"/>
      <c r="G18" s="160" t="str">
        <f>IF('환경 8주'!H18="","",IF('환경 8주'!H18="불량","부적합",IF('환경 8주'!H18="주의","주의","적합")))</f>
        <v>적합</v>
      </c>
      <c r="H18" s="166"/>
    </row>
    <row r="19" spans="1:8" ht="18.75" customHeight="1" x14ac:dyDescent="0.3">
      <c r="A19" s="168"/>
      <c r="B19" s="169"/>
      <c r="C19" s="170" t="str">
        <f>IF('환경 8주'!D19="불량","부적합",IF('환경 8주'!D19="주의","주의","적합"))</f>
        <v>적합</v>
      </c>
      <c r="D19" s="171"/>
      <c r="E19" s="172"/>
      <c r="F19" s="169"/>
      <c r="G19" s="170" t="str">
        <f>IF('환경 8주'!H19="불량","부적합",IF('환경 8주'!H19="주의","주의","적합"))</f>
        <v>적합</v>
      </c>
      <c r="H19" s="173"/>
    </row>
    <row r="20" spans="1:8" ht="18.75" customHeight="1" x14ac:dyDescent="0.3">
      <c r="A20" s="156" t="str">
        <f>IF('환경 8주'!A20:A21="","",'환경 8주'!A20:A21)</f>
        <v/>
      </c>
      <c r="B20" s="157"/>
      <c r="C20" s="160" t="str">
        <f>IF('환경 8주'!D20="","",IF('환경 8주'!D20="불량","부적합",IF('환경 8주'!D20="주의","주의","적합")))</f>
        <v/>
      </c>
      <c r="D20" s="161"/>
      <c r="E20" s="164" t="str">
        <f>IF('환경 8주'!E20:E21="","",'환경 8주'!E20:E21)</f>
        <v/>
      </c>
      <c r="F20" s="157"/>
      <c r="G20" s="160" t="str">
        <f>IF('환경 8주'!H20="","",IF('환경 8주'!H20="불량","부적합",IF('환경 8주'!H20="주의","주의","적합")))</f>
        <v/>
      </c>
      <c r="H20" s="166"/>
    </row>
    <row r="21" spans="1:8" ht="18.75" customHeight="1" x14ac:dyDescent="0.3">
      <c r="A21" s="168"/>
      <c r="B21" s="169"/>
      <c r="C21" s="170" t="str">
        <f>IF('환경 8주'!D21="불량","부적합",IF('환경 8주'!D21="주의","주의","적합"))</f>
        <v>적합</v>
      </c>
      <c r="D21" s="171"/>
      <c r="E21" s="172"/>
      <c r="F21" s="169"/>
      <c r="G21" s="170" t="str">
        <f>IF('환경 8주'!H21="불량","부적합",IF('환경 8주'!H21="주의","주의","적합"))</f>
        <v>적합</v>
      </c>
      <c r="H21" s="173"/>
    </row>
    <row r="22" spans="1:8" ht="18.75" customHeight="1" x14ac:dyDescent="0.3">
      <c r="A22" s="156" t="str">
        <f>IF('환경 8주'!A22:A23="","",'환경 8주'!A22:A23)</f>
        <v/>
      </c>
      <c r="B22" s="157"/>
      <c r="C22" s="160" t="str">
        <f>IF('환경 8주'!D22="","",IF('환경 8주'!D22="불량","부적합",IF('환경 8주'!D22="주의","주의","적합")))</f>
        <v/>
      </c>
      <c r="D22" s="161"/>
      <c r="E22" s="164" t="str">
        <f>IF('환경 8주'!E22:E23="","",'환경 8주'!E22:E23)</f>
        <v/>
      </c>
      <c r="F22" s="157"/>
      <c r="G22" s="160" t="str">
        <f>IF('환경 8주'!H22="","",IF('환경 8주'!H22="불량","부적합",IF('환경 8주'!H22="주의","주의","적합")))</f>
        <v/>
      </c>
      <c r="H22" s="166"/>
    </row>
    <row r="23" spans="1:8" ht="18.75" customHeight="1" x14ac:dyDescent="0.3">
      <c r="A23" s="168"/>
      <c r="B23" s="169"/>
      <c r="C23" s="170" t="str">
        <f>IF('환경 8주'!D23="불량","부적합",IF('환경 8주'!D23="주의","주의","적합"))</f>
        <v>적합</v>
      </c>
      <c r="D23" s="171"/>
      <c r="E23" s="172"/>
      <c r="F23" s="169"/>
      <c r="G23" s="170" t="str">
        <f>IF('환경 8주'!H23="불량","부적합",IF('환경 8주'!H23="주의","주의","적합"))</f>
        <v>적합</v>
      </c>
      <c r="H23" s="173"/>
    </row>
    <row r="24" spans="1:8" ht="18.75" customHeight="1" x14ac:dyDescent="0.3">
      <c r="A24" s="156" t="str">
        <f>IF('환경 8주'!A24:A25="","",'환경 8주'!A24:A25)</f>
        <v/>
      </c>
      <c r="B24" s="157"/>
      <c r="C24" s="160" t="str">
        <f>IF('환경 8주'!D24="","",IF('환경 8주'!D24="불량","부적합",IF('환경 8주'!D24="주의","주의","적합")))</f>
        <v/>
      </c>
      <c r="D24" s="161"/>
      <c r="E24" s="164" t="str">
        <f>IF('환경 8주'!E24:E25="","",'환경 8주'!E24:E25)</f>
        <v/>
      </c>
      <c r="F24" s="157"/>
      <c r="G24" s="160" t="str">
        <f>IF('환경 8주'!H24="","",IF('환경 8주'!H24="불량","부적합",IF('환경 8주'!H24="주의","주의","적합")))</f>
        <v/>
      </c>
      <c r="H24" s="166"/>
    </row>
    <row r="25" spans="1:8" ht="18.75" customHeight="1" x14ac:dyDescent="0.3">
      <c r="A25" s="168"/>
      <c r="B25" s="169"/>
      <c r="C25" s="170" t="str">
        <f>IF('환경 8주'!D25="불량","부적합",IF('환경 8주'!D25="주의","주의","적합"))</f>
        <v>적합</v>
      </c>
      <c r="D25" s="171"/>
      <c r="E25" s="172"/>
      <c r="F25" s="169"/>
      <c r="G25" s="170" t="str">
        <f>IF('환경 8주'!H25="불량","부적합",IF('환경 8주'!H25="주의","주의","적합"))</f>
        <v>적합</v>
      </c>
      <c r="H25" s="173"/>
    </row>
    <row r="26" spans="1:8" ht="18.75" customHeight="1" x14ac:dyDescent="0.3">
      <c r="A26" s="156" t="str">
        <f>IF('환경 8주'!A26:A27="","",'환경 8주'!A26:A27)</f>
        <v/>
      </c>
      <c r="B26" s="157"/>
      <c r="C26" s="160" t="str">
        <f>IF('환경 8주'!D26="","",IF('환경 8주'!D26="불량","부적합",IF('환경 8주'!D26="주의","주의","적합")))</f>
        <v/>
      </c>
      <c r="D26" s="161"/>
      <c r="E26" s="164" t="str">
        <f>IF('환경 8주'!E26:E27="","",'환경 8주'!E26:E27)</f>
        <v/>
      </c>
      <c r="F26" s="157"/>
      <c r="G26" s="160" t="str">
        <f>IF('환경 8주'!H26="","",IF('환경 8주'!H26="불량","부적합",IF('환경 8주'!H26="주의","주의","적합")))</f>
        <v/>
      </c>
      <c r="H26" s="166"/>
    </row>
    <row r="27" spans="1:8" ht="18.75" customHeight="1" thickBot="1" x14ac:dyDescent="0.35">
      <c r="A27" s="158"/>
      <c r="B27" s="159"/>
      <c r="C27" s="162" t="str">
        <f>IF('환경 8주'!D27="불량","부적합",IF('환경 8주'!D27="주의","주의","적합"))</f>
        <v>적합</v>
      </c>
      <c r="D27" s="163"/>
      <c r="E27" s="165"/>
      <c r="F27" s="159"/>
      <c r="G27" s="162" t="str">
        <f>IF('환경 8주'!H27="불량","부적합",IF('환경 8주'!H27="주의","주의","적합"))</f>
        <v>적합</v>
      </c>
      <c r="H27" s="167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36</v>
      </c>
    </row>
    <row r="31" spans="1:8" ht="16.5" customHeight="1" x14ac:dyDescent="0.3">
      <c r="A31" s="16"/>
      <c r="B31" s="17" t="s">
        <v>11</v>
      </c>
      <c r="C31" s="118" t="s">
        <v>51</v>
      </c>
      <c r="D31" s="118"/>
      <c r="E31" s="118" t="s">
        <v>38</v>
      </c>
      <c r="F31" s="118"/>
      <c r="G31" s="118" t="s">
        <v>40</v>
      </c>
      <c r="H31" s="118"/>
    </row>
    <row r="32" spans="1:8" x14ac:dyDescent="0.3">
      <c r="A32" s="18" t="s">
        <v>10</v>
      </c>
      <c r="B32" s="9"/>
      <c r="C32" s="118"/>
      <c r="D32" s="118"/>
      <c r="E32" s="118"/>
      <c r="F32" s="118"/>
      <c r="G32" s="118"/>
      <c r="H32" s="118"/>
    </row>
    <row r="33" spans="1:8" ht="17.25" customHeight="1" x14ac:dyDescent="0.3">
      <c r="A33" s="119" t="s">
        <v>42</v>
      </c>
      <c r="B33" s="96"/>
      <c r="C33" s="119" t="s">
        <v>44</v>
      </c>
      <c r="D33" s="119"/>
      <c r="E33" s="103" t="s">
        <v>45</v>
      </c>
      <c r="F33" s="103"/>
      <c r="G33" s="96" t="s">
        <v>46</v>
      </c>
      <c r="H33" s="96"/>
    </row>
    <row r="35" spans="1:8" x14ac:dyDescent="0.3">
      <c r="A35" s="19" t="s">
        <v>48</v>
      </c>
      <c r="B35" s="10"/>
      <c r="C35" s="10"/>
      <c r="D35" s="10"/>
      <c r="E35" s="10"/>
      <c r="F35" s="10"/>
      <c r="G35" s="10"/>
      <c r="H35" s="11"/>
    </row>
    <row r="36" spans="1:8" x14ac:dyDescent="0.3">
      <c r="A36" s="20" t="s">
        <v>104</v>
      </c>
      <c r="B36" s="12"/>
      <c r="C36" s="12"/>
      <c r="D36" s="12"/>
      <c r="E36" s="12"/>
      <c r="F36" s="12"/>
      <c r="G36" s="12"/>
      <c r="H36" s="13"/>
    </row>
    <row r="37" spans="1:8" x14ac:dyDescent="0.3">
      <c r="A37" s="20"/>
      <c r="B37" s="12"/>
      <c r="C37" s="12"/>
      <c r="D37" s="12"/>
      <c r="E37" s="12"/>
      <c r="F37" s="12"/>
      <c r="G37" s="12"/>
      <c r="H37" s="13"/>
    </row>
    <row r="38" spans="1:8" x14ac:dyDescent="0.3">
      <c r="A38" s="20"/>
      <c r="B38" s="12"/>
      <c r="C38" s="12"/>
      <c r="D38" s="12"/>
      <c r="E38" s="12"/>
      <c r="F38" s="12"/>
      <c r="G38" s="12"/>
      <c r="H38" s="13"/>
    </row>
    <row r="39" spans="1:8" x14ac:dyDescent="0.3">
      <c r="A39" s="20"/>
      <c r="B39" s="12"/>
      <c r="C39" s="12"/>
      <c r="D39" s="12"/>
      <c r="E39" s="12"/>
      <c r="F39" s="12"/>
      <c r="G39" s="12"/>
      <c r="H39" s="13"/>
    </row>
    <row r="40" spans="1:8" x14ac:dyDescent="0.3">
      <c r="A40" s="22"/>
      <c r="B40" s="14"/>
      <c r="C40" s="14"/>
      <c r="D40" s="14"/>
      <c r="E40" s="14"/>
      <c r="F40" s="14"/>
      <c r="G40" s="14"/>
      <c r="H40" s="15"/>
    </row>
    <row r="42" spans="1:8" x14ac:dyDescent="0.3">
      <c r="A42" s="94" t="s">
        <v>22</v>
      </c>
      <c r="B42" s="94"/>
      <c r="C42" s="94"/>
      <c r="D42" s="94"/>
      <c r="E42" s="94"/>
      <c r="F42" s="94"/>
      <c r="G42" s="94"/>
      <c r="H42" s="94"/>
    </row>
    <row r="43" spans="1:8" ht="17.25" x14ac:dyDescent="0.3">
      <c r="A43" s="95" t="s">
        <v>23</v>
      </c>
      <c r="B43" s="95"/>
      <c r="C43" s="95"/>
      <c r="D43" s="95"/>
      <c r="E43" s="95"/>
      <c r="F43" s="95"/>
      <c r="G43" s="95"/>
      <c r="H43" s="95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D27 G8 G10:H27">
    <cfRule type="containsText" dxfId="42" priority="2" operator="containsText" text="부적합">
      <formula>NOT(ISERROR(SEARCH("부적합",C8)))</formula>
    </cfRule>
  </conditionalFormatting>
  <conditionalFormatting sqref="C8 E8 C10:E27 G8 G10:H27">
    <cfRule type="containsText" dxfId="41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E10" sqref="E10:F11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9" t="s">
        <v>59</v>
      </c>
      <c r="B1" s="80"/>
      <c r="C1" s="80"/>
      <c r="D1" s="80"/>
      <c r="E1" s="80"/>
      <c r="F1" s="80"/>
      <c r="G1" s="80"/>
      <c r="H1" s="80"/>
    </row>
    <row r="3" spans="1:8" x14ac:dyDescent="0.3">
      <c r="F3" s="73" t="s">
        <v>21</v>
      </c>
      <c r="G3" s="110" t="s">
        <v>107</v>
      </c>
      <c r="H3" s="111"/>
    </row>
    <row r="4" spans="1:8" x14ac:dyDescent="0.3">
      <c r="A4" s="4" t="s">
        <v>6</v>
      </c>
      <c r="B4" s="72" t="s">
        <v>26</v>
      </c>
      <c r="C4" s="4" t="s">
        <v>7</v>
      </c>
      <c r="D4" s="181" t="s">
        <v>105</v>
      </c>
      <c r="E4" s="181"/>
      <c r="F4" s="4" t="s">
        <v>111</v>
      </c>
      <c r="G4" s="81"/>
      <c r="H4" s="81"/>
    </row>
    <row r="5" spans="1:8" x14ac:dyDescent="0.3">
      <c r="A5" s="4" t="s">
        <v>62</v>
      </c>
      <c r="B5" s="72">
        <v>8315</v>
      </c>
      <c r="C5" s="4" t="s">
        <v>63</v>
      </c>
      <c r="D5" s="154" t="s">
        <v>106</v>
      </c>
      <c r="E5" s="155"/>
      <c r="F5" s="4" t="s">
        <v>122</v>
      </c>
      <c r="G5" s="82" t="s">
        <v>127</v>
      </c>
      <c r="H5" s="82"/>
    </row>
    <row r="6" spans="1:8" ht="15.75" thickBot="1" x14ac:dyDescent="0.35"/>
    <row r="7" spans="1:8" ht="16.5" customHeight="1" x14ac:dyDescent="0.3">
      <c r="A7" s="146" t="s">
        <v>31</v>
      </c>
      <c r="B7" s="147"/>
      <c r="C7" s="74" t="s">
        <v>42</v>
      </c>
      <c r="D7" s="32" t="s">
        <v>3</v>
      </c>
      <c r="E7" s="148" t="s">
        <v>31</v>
      </c>
      <c r="F7" s="147"/>
      <c r="G7" s="74" t="s">
        <v>42</v>
      </c>
      <c r="H7" s="8" t="s">
        <v>3</v>
      </c>
    </row>
    <row r="8" spans="1:8" ht="18.75" customHeight="1" x14ac:dyDescent="0.3">
      <c r="A8" s="122">
        <v>111</v>
      </c>
      <c r="B8" s="123"/>
      <c r="C8" s="126" t="s">
        <v>82</v>
      </c>
      <c r="D8" s="128" t="str">
        <f>IF(C8="","",IF(C8="음성","양호",IF(ISERROR(FIND(".",C8)),"불량","주의")))</f>
        <v>양호</v>
      </c>
      <c r="E8" s="130">
        <v>112</v>
      </c>
      <c r="F8" s="123"/>
      <c r="G8" s="126" t="s">
        <v>119</v>
      </c>
      <c r="H8" s="120" t="str">
        <f>IF(G8="","",IF(G8="음성","양호",IF(ISERROR(FIND(".",G8)),"불량","주의")))</f>
        <v>주의</v>
      </c>
    </row>
    <row r="9" spans="1:8" ht="18.75" customHeight="1" x14ac:dyDescent="0.3">
      <c r="A9" s="124"/>
      <c r="B9" s="125"/>
      <c r="C9" s="127"/>
      <c r="D9" s="129"/>
      <c r="E9" s="131"/>
      <c r="F9" s="125"/>
      <c r="G9" s="127"/>
      <c r="H9" s="134"/>
    </row>
    <row r="10" spans="1:8" ht="18.75" customHeight="1" x14ac:dyDescent="0.3">
      <c r="A10" s="122">
        <v>121</v>
      </c>
      <c r="B10" s="123"/>
      <c r="C10" s="126" t="s">
        <v>114</v>
      </c>
      <c r="D10" s="128" t="str">
        <f t="shared" ref="D10" si="0">IF(C10="","",IF(C10="음성","양호",IF(ISERROR(FIND(".",C10)),"불량","주의")))</f>
        <v>주의</v>
      </c>
      <c r="E10" s="130">
        <v>122</v>
      </c>
      <c r="F10" s="123"/>
      <c r="G10" s="126" t="s">
        <v>115</v>
      </c>
      <c r="H10" s="120" t="str">
        <f t="shared" ref="H10" si="1">IF(G10="","",IF(G10="음성","양호",IF(ISERROR(FIND(".",G10)),"불량","주의")))</f>
        <v>주의</v>
      </c>
    </row>
    <row r="11" spans="1:8" ht="18.75" customHeight="1" x14ac:dyDescent="0.3">
      <c r="A11" s="124"/>
      <c r="B11" s="125"/>
      <c r="C11" s="127"/>
      <c r="D11" s="129"/>
      <c r="E11" s="131"/>
      <c r="F11" s="125"/>
      <c r="G11" s="127"/>
      <c r="H11" s="134"/>
    </row>
    <row r="12" spans="1:8" ht="18.75" customHeight="1" x14ac:dyDescent="0.3">
      <c r="A12" s="122">
        <v>211</v>
      </c>
      <c r="B12" s="123" t="s">
        <v>64</v>
      </c>
      <c r="C12" s="126" t="s">
        <v>119</v>
      </c>
      <c r="D12" s="128" t="str">
        <f t="shared" ref="D12" si="2">IF(C12="","",IF(C12="음성","양호",IF(ISERROR(FIND(".",C12)),"불량","주의")))</f>
        <v>주의</v>
      </c>
      <c r="E12" s="130">
        <v>212</v>
      </c>
      <c r="F12" s="123" t="s">
        <v>64</v>
      </c>
      <c r="G12" s="126" t="s">
        <v>119</v>
      </c>
      <c r="H12" s="120" t="str">
        <f t="shared" ref="H12" si="3">IF(G12="","",IF(G12="음성","양호",IF(ISERROR(FIND(".",G12)),"불량","주의")))</f>
        <v>주의</v>
      </c>
    </row>
    <row r="13" spans="1:8" ht="18.75" customHeight="1" x14ac:dyDescent="0.3">
      <c r="A13" s="124"/>
      <c r="B13" s="125" t="s">
        <v>65</v>
      </c>
      <c r="C13" s="127"/>
      <c r="D13" s="129"/>
      <c r="E13" s="131"/>
      <c r="F13" s="125" t="s">
        <v>65</v>
      </c>
      <c r="G13" s="127"/>
      <c r="H13" s="134"/>
    </row>
    <row r="14" spans="1:8" ht="18.75" customHeight="1" x14ac:dyDescent="0.3">
      <c r="A14" s="122">
        <v>221</v>
      </c>
      <c r="B14" s="123" t="s">
        <v>64</v>
      </c>
      <c r="C14" s="126" t="s">
        <v>82</v>
      </c>
      <c r="D14" s="128" t="str">
        <f t="shared" ref="D14" si="4">IF(C14="","",IF(C14="음성","양호",IF(ISERROR(FIND(".",C14)),"불량","주의")))</f>
        <v>양호</v>
      </c>
      <c r="E14" s="130">
        <v>222</v>
      </c>
      <c r="F14" s="123" t="s">
        <v>64</v>
      </c>
      <c r="G14" s="132" t="s">
        <v>82</v>
      </c>
      <c r="H14" s="120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24"/>
      <c r="B15" s="125" t="s">
        <v>65</v>
      </c>
      <c r="C15" s="127"/>
      <c r="D15" s="129"/>
      <c r="E15" s="131"/>
      <c r="F15" s="125" t="s">
        <v>65</v>
      </c>
      <c r="G15" s="133"/>
      <c r="H15" s="134"/>
    </row>
    <row r="16" spans="1:8" ht="18.75" customHeight="1" x14ac:dyDescent="0.3">
      <c r="A16" s="122">
        <v>311</v>
      </c>
      <c r="B16" s="123" t="s">
        <v>64</v>
      </c>
      <c r="C16" s="126" t="s">
        <v>82</v>
      </c>
      <c r="D16" s="128" t="str">
        <f t="shared" ref="D16" si="6">IF(C16="","",IF(C16="음성","양호",IF(ISERROR(FIND(".",C16)),"불량","주의")))</f>
        <v>양호</v>
      </c>
      <c r="E16" s="130">
        <v>312</v>
      </c>
      <c r="F16" s="123" t="s">
        <v>64</v>
      </c>
      <c r="G16" s="126" t="s">
        <v>119</v>
      </c>
      <c r="H16" s="120" t="str">
        <f t="shared" ref="H16" si="7">IF(G16="","",IF(G16="음성","양호",IF(ISERROR(FIND(".",G16)),"불량","주의")))</f>
        <v>주의</v>
      </c>
    </row>
    <row r="17" spans="1:8" ht="18.75" customHeight="1" x14ac:dyDescent="0.3">
      <c r="A17" s="124"/>
      <c r="B17" s="125" t="s">
        <v>65</v>
      </c>
      <c r="C17" s="127"/>
      <c r="D17" s="129"/>
      <c r="E17" s="131"/>
      <c r="F17" s="125" t="s">
        <v>65</v>
      </c>
      <c r="G17" s="127"/>
      <c r="H17" s="134"/>
    </row>
    <row r="18" spans="1:8" ht="18.75" customHeight="1" x14ac:dyDescent="0.3">
      <c r="A18" s="122">
        <v>321</v>
      </c>
      <c r="B18" s="123" t="s">
        <v>64</v>
      </c>
      <c r="C18" s="126" t="s">
        <v>82</v>
      </c>
      <c r="D18" s="128" t="str">
        <f t="shared" ref="D18" si="8">IF(C18="","",IF(C18="음성","양호",IF(ISERROR(FIND(".",C18)),"불량","주의")))</f>
        <v>양호</v>
      </c>
      <c r="E18" s="130">
        <v>322</v>
      </c>
      <c r="F18" s="123" t="s">
        <v>64</v>
      </c>
      <c r="G18" s="132" t="s">
        <v>82</v>
      </c>
      <c r="H18" s="120" t="str">
        <f t="shared" ref="H18" si="9">IF(G18="","",IF(G18="음성","양호",IF(ISERROR(FIND(".",G18)),"불량","주의")))</f>
        <v>양호</v>
      </c>
    </row>
    <row r="19" spans="1:8" ht="18.75" customHeight="1" x14ac:dyDescent="0.3">
      <c r="A19" s="124"/>
      <c r="B19" s="125" t="s">
        <v>65</v>
      </c>
      <c r="C19" s="127"/>
      <c r="D19" s="129"/>
      <c r="E19" s="131"/>
      <c r="F19" s="125" t="s">
        <v>65</v>
      </c>
      <c r="G19" s="133"/>
      <c r="H19" s="134"/>
    </row>
    <row r="20" spans="1:8" ht="18.75" customHeight="1" x14ac:dyDescent="0.3">
      <c r="A20" s="122"/>
      <c r="B20" s="123"/>
      <c r="C20" s="126"/>
      <c r="D20" s="128" t="str">
        <f t="shared" ref="D20" si="10">IF(C20="","",IF(C20="음성","양호",IF(ISERROR(FIND(".",C20)),"불량","주의")))</f>
        <v/>
      </c>
      <c r="E20" s="130"/>
      <c r="F20" s="123"/>
      <c r="G20" s="132"/>
      <c r="H20" s="120" t="str">
        <f t="shared" ref="H20" si="11">IF(G20="","",IF(G20="음성","양호",IF(ISERROR(FIND(".",G20)),"불량","주의")))</f>
        <v/>
      </c>
    </row>
    <row r="21" spans="1:8" ht="18.75" customHeight="1" x14ac:dyDescent="0.3">
      <c r="A21" s="124"/>
      <c r="B21" s="125"/>
      <c r="C21" s="127"/>
      <c r="D21" s="129"/>
      <c r="E21" s="131"/>
      <c r="F21" s="125"/>
      <c r="G21" s="133"/>
      <c r="H21" s="134"/>
    </row>
    <row r="22" spans="1:8" ht="18.75" customHeight="1" x14ac:dyDescent="0.3">
      <c r="A22" s="122"/>
      <c r="B22" s="123" t="s">
        <v>64</v>
      </c>
      <c r="C22" s="126"/>
      <c r="D22" s="128" t="str">
        <f t="shared" ref="D22" si="12">IF(C22="","",IF(C22="음성","양호",IF(ISERROR(FIND(".",C22)),"불량","주의")))</f>
        <v/>
      </c>
      <c r="E22" s="130"/>
      <c r="F22" s="123" t="s">
        <v>64</v>
      </c>
      <c r="G22" s="132"/>
      <c r="H22" s="120" t="str">
        <f t="shared" ref="H22" si="13">IF(G22="","",IF(G22="음성","양호",IF(ISERROR(FIND(".",G22)),"불량","주의")))</f>
        <v/>
      </c>
    </row>
    <row r="23" spans="1:8" ht="18.75" customHeight="1" x14ac:dyDescent="0.3">
      <c r="A23" s="124"/>
      <c r="B23" s="125" t="s">
        <v>65</v>
      </c>
      <c r="C23" s="127"/>
      <c r="D23" s="129"/>
      <c r="E23" s="131"/>
      <c r="F23" s="125" t="s">
        <v>65</v>
      </c>
      <c r="G23" s="133"/>
      <c r="H23" s="134"/>
    </row>
    <row r="24" spans="1:8" ht="18.75" customHeight="1" x14ac:dyDescent="0.3">
      <c r="A24" s="122"/>
      <c r="B24" s="123" t="s">
        <v>64</v>
      </c>
      <c r="C24" s="126"/>
      <c r="D24" s="128" t="str">
        <f t="shared" ref="D24" si="14">IF(C24="","",IF(C24="음성","양호",IF(ISERROR(FIND(".",C24)),"불량","주의")))</f>
        <v/>
      </c>
      <c r="E24" s="130"/>
      <c r="F24" s="123" t="s">
        <v>64</v>
      </c>
      <c r="G24" s="132"/>
      <c r="H24" s="120" t="str">
        <f t="shared" ref="H24" si="15">IF(G24="","",IF(G24="음성","양호",IF(ISERROR(FIND(".",G24)),"불량","주의")))</f>
        <v/>
      </c>
    </row>
    <row r="25" spans="1:8" ht="18.75" customHeight="1" x14ac:dyDescent="0.3">
      <c r="A25" s="124"/>
      <c r="B25" s="125" t="s">
        <v>65</v>
      </c>
      <c r="C25" s="127"/>
      <c r="D25" s="129"/>
      <c r="E25" s="131"/>
      <c r="F25" s="125" t="s">
        <v>65</v>
      </c>
      <c r="G25" s="133"/>
      <c r="H25" s="134"/>
    </row>
    <row r="26" spans="1:8" ht="18.75" customHeight="1" thickBot="1" x14ac:dyDescent="0.35">
      <c r="A26" s="135"/>
      <c r="B26" s="136" t="s">
        <v>64</v>
      </c>
      <c r="C26" s="139"/>
      <c r="D26" s="128" t="str">
        <f t="shared" ref="D26" si="16">IF(C26="","",IF(C26="음성","양호",IF(ISERROR(FIND(".",C26)),"불량","주의")))</f>
        <v/>
      </c>
      <c r="E26" s="142"/>
      <c r="F26" s="136" t="s">
        <v>64</v>
      </c>
      <c r="G26" s="144"/>
      <c r="H26" s="12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37"/>
      <c r="B27" s="138" t="s">
        <v>65</v>
      </c>
      <c r="C27" s="140"/>
      <c r="D27" s="141"/>
      <c r="E27" s="143"/>
      <c r="F27" s="138" t="s">
        <v>65</v>
      </c>
      <c r="G27" s="145"/>
      <c r="H27" s="121"/>
    </row>
    <row r="28" spans="1:8" x14ac:dyDescent="0.3">
      <c r="A28" s="3"/>
    </row>
    <row r="30" spans="1:8" x14ac:dyDescent="0.3">
      <c r="A30" s="1" t="s">
        <v>36</v>
      </c>
    </row>
    <row r="31" spans="1:8" x14ac:dyDescent="0.3">
      <c r="A31" s="16"/>
      <c r="B31" s="17" t="s">
        <v>11</v>
      </c>
      <c r="C31" s="118" t="s">
        <v>13</v>
      </c>
      <c r="D31" s="118"/>
      <c r="E31" s="118" t="s">
        <v>38</v>
      </c>
      <c r="F31" s="118"/>
      <c r="G31" s="118" t="s">
        <v>14</v>
      </c>
      <c r="H31" s="118"/>
    </row>
    <row r="32" spans="1:8" x14ac:dyDescent="0.3">
      <c r="A32" s="18" t="s">
        <v>10</v>
      </c>
      <c r="B32" s="9"/>
      <c r="C32" s="118"/>
      <c r="D32" s="118"/>
      <c r="E32" s="118"/>
      <c r="F32" s="118"/>
      <c r="G32" s="118"/>
      <c r="H32" s="118"/>
    </row>
    <row r="33" spans="1:8" ht="17.25" customHeight="1" x14ac:dyDescent="0.3">
      <c r="A33" s="119" t="s">
        <v>42</v>
      </c>
      <c r="B33" s="96"/>
      <c r="C33" s="119" t="s">
        <v>44</v>
      </c>
      <c r="D33" s="119"/>
      <c r="E33" s="103" t="s">
        <v>45</v>
      </c>
      <c r="F33" s="103"/>
      <c r="G33" s="96" t="s">
        <v>46</v>
      </c>
      <c r="H33" s="96"/>
    </row>
    <row r="35" spans="1:8" x14ac:dyDescent="0.3">
      <c r="A35" s="19" t="s">
        <v>48</v>
      </c>
      <c r="B35" s="10"/>
      <c r="C35" s="10"/>
      <c r="D35" s="10"/>
      <c r="E35" s="10"/>
      <c r="F35" s="10"/>
      <c r="G35" s="10"/>
      <c r="H35" s="11"/>
    </row>
    <row r="36" spans="1:8" x14ac:dyDescent="0.3">
      <c r="A36" s="20" t="s">
        <v>103</v>
      </c>
      <c r="B36" s="12"/>
      <c r="C36" s="12"/>
      <c r="D36" s="12"/>
      <c r="E36" s="12"/>
      <c r="F36" s="12"/>
      <c r="G36" s="12"/>
      <c r="H36" s="13"/>
    </row>
    <row r="37" spans="1:8" x14ac:dyDescent="0.3">
      <c r="A37" s="20"/>
      <c r="B37" s="12"/>
      <c r="C37" s="12"/>
      <c r="D37" s="12"/>
      <c r="E37" s="12"/>
      <c r="F37" s="12"/>
      <c r="G37" s="12"/>
      <c r="H37" s="13"/>
    </row>
    <row r="38" spans="1:8" x14ac:dyDescent="0.3">
      <c r="A38" s="20"/>
      <c r="B38" s="12"/>
      <c r="C38" s="12"/>
      <c r="D38" s="12"/>
      <c r="E38" s="12"/>
      <c r="F38" s="12"/>
      <c r="G38" s="12"/>
      <c r="H38" s="13"/>
    </row>
    <row r="39" spans="1:8" x14ac:dyDescent="0.3">
      <c r="A39" s="20"/>
      <c r="B39" s="12"/>
      <c r="C39" s="12"/>
      <c r="D39" s="12"/>
      <c r="E39" s="12"/>
      <c r="F39" s="12"/>
      <c r="G39" s="12"/>
      <c r="H39" s="13"/>
    </row>
    <row r="40" spans="1:8" x14ac:dyDescent="0.3">
      <c r="A40" s="22"/>
      <c r="B40" s="14"/>
      <c r="C40" s="14"/>
      <c r="D40" s="14"/>
      <c r="E40" s="14"/>
      <c r="F40" s="14"/>
      <c r="G40" s="14"/>
      <c r="H40" s="15"/>
    </row>
    <row r="43" spans="1:8" x14ac:dyDescent="0.3">
      <c r="A43" s="94" t="s">
        <v>22</v>
      </c>
      <c r="B43" s="94"/>
      <c r="C43" s="94"/>
      <c r="D43" s="94"/>
      <c r="E43" s="94"/>
      <c r="F43" s="94"/>
      <c r="G43" s="94"/>
      <c r="H43" s="94"/>
    </row>
    <row r="44" spans="1:8" ht="17.25" x14ac:dyDescent="0.3">
      <c r="A44" s="95" t="s">
        <v>23</v>
      </c>
      <c r="B44" s="95"/>
      <c r="C44" s="95"/>
      <c r="D44" s="95"/>
      <c r="E44" s="95"/>
      <c r="F44" s="95"/>
      <c r="G44" s="95"/>
      <c r="H44" s="95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2 D16 D20 D24 D26 H8 H10:H27">
    <cfRule type="containsText" dxfId="40" priority="34" operator="containsText" text="불량">
      <formula>NOT(ISERROR(SEARCH("불량",D8)))</formula>
    </cfRule>
  </conditionalFormatting>
  <conditionalFormatting sqref="C8 C10:C27">
    <cfRule type="containsText" dxfId="39" priority="33" operator="containsText" text="양성">
      <formula>NOT(ISERROR(SEARCH("양성",C8)))</formula>
    </cfRule>
  </conditionalFormatting>
  <conditionalFormatting sqref="G8 G10 G14 G12 G18 G16 G20 G22:G27">
    <cfRule type="containsText" dxfId="38" priority="32" operator="containsText" text="양성">
      <formula>NOT(ISERROR(SEARCH("양성",G8)))</formula>
    </cfRule>
  </conditionalFormatting>
  <conditionalFormatting sqref="C11:C25">
    <cfRule type="containsText" dxfId="37" priority="31" operator="containsText" text="양성">
      <formula>NOT(ISERROR(SEARCH("양성",C11)))</formula>
    </cfRule>
  </conditionalFormatting>
  <conditionalFormatting sqref="G10 G12 G14 G16 G18 G20">
    <cfRule type="containsText" dxfId="36" priority="30" operator="containsText" text="양성">
      <formula>NOT(ISERROR(SEARCH("양성",G10)))</formula>
    </cfRule>
  </conditionalFormatting>
  <conditionalFormatting sqref="G14 G12 G18 G16 G20 G22:G25">
    <cfRule type="containsText" dxfId="35" priority="29" operator="containsText" text="양성">
      <formula>NOT(ISERROR(SEARCH("양성",G12)))</formula>
    </cfRule>
  </conditionalFormatting>
  <conditionalFormatting sqref="C11:C25">
    <cfRule type="containsText" dxfId="34" priority="28" operator="containsText" text="양성">
      <formula>NOT(ISERROR(SEARCH("양성",C11)))</formula>
    </cfRule>
  </conditionalFormatting>
  <conditionalFormatting sqref="G10 G12 G14 G16 G18 G20">
    <cfRule type="containsText" dxfId="33" priority="27" operator="containsText" text="양성">
      <formula>NOT(ISERROR(SEARCH("양성",G10)))</formula>
    </cfRule>
  </conditionalFormatting>
  <conditionalFormatting sqref="G14 G12 G18 G16 G20 G22:G25">
    <cfRule type="containsText" dxfId="32" priority="26" operator="containsText" text="양성">
      <formula>NOT(ISERROR(SEARCH("양성",G12)))</formula>
    </cfRule>
  </conditionalFormatting>
  <conditionalFormatting sqref="D8 D22 D10 D14 D18 D12 D16 D20 D24 D26">
    <cfRule type="containsText" dxfId="31" priority="25" operator="containsText" text="주의">
      <formula>NOT(ISERROR(SEARCH("주의",D8)))</formula>
    </cfRule>
  </conditionalFormatting>
  <conditionalFormatting sqref="H8 H10:H27">
    <cfRule type="containsText" dxfId="30" priority="24" operator="containsText" text="주의">
      <formula>NOT(ISERROR(SEARCH("주의",H8)))</formula>
    </cfRule>
  </conditionalFormatting>
  <conditionalFormatting sqref="H8 H22 H10 H14 H18 H12 H16 H20 H24 H26">
    <cfRule type="containsText" dxfId="29" priority="23" operator="containsText" text="주의">
      <formula>NOT(ISERROR(SEARCH("주의",H8)))</formula>
    </cfRule>
  </conditionalFormatting>
  <conditionalFormatting sqref="G8">
    <cfRule type="containsText" dxfId="28" priority="22" operator="containsText" text="양성">
      <formula>NOT(ISERROR(SEARCH("양성",G8)))</formula>
    </cfRule>
  </conditionalFormatting>
  <conditionalFormatting sqref="G10">
    <cfRule type="containsText" dxfId="27" priority="21" operator="containsText" text="양성">
      <formula>NOT(ISERROR(SEARCH("양성",G10)))</formula>
    </cfRule>
  </conditionalFormatting>
  <conditionalFormatting sqref="G10">
    <cfRule type="containsText" dxfId="26" priority="20" operator="containsText" text="양성">
      <formula>NOT(ISERROR(SEARCH("양성",G10)))</formula>
    </cfRule>
  </conditionalFormatting>
  <conditionalFormatting sqref="G8">
    <cfRule type="containsText" dxfId="25" priority="19" operator="containsText" text="양성">
      <formula>NOT(ISERROR(SEARCH("양성",G8)))</formula>
    </cfRule>
  </conditionalFormatting>
  <conditionalFormatting sqref="G12:G13">
    <cfRule type="containsText" dxfId="24" priority="18" operator="containsText" text="양성">
      <formula>NOT(ISERROR(SEARCH("양성",G12)))</formula>
    </cfRule>
  </conditionalFormatting>
  <conditionalFormatting sqref="G13">
    <cfRule type="containsText" dxfId="23" priority="17" operator="containsText" text="양성">
      <formula>NOT(ISERROR(SEARCH("양성",G13)))</formula>
    </cfRule>
  </conditionalFormatting>
  <conditionalFormatting sqref="G13">
    <cfRule type="containsText" dxfId="22" priority="16" operator="containsText" text="양성">
      <formula>NOT(ISERROR(SEARCH("양성",G13)))</formula>
    </cfRule>
  </conditionalFormatting>
  <conditionalFormatting sqref="G16:G17">
    <cfRule type="containsText" dxfId="21" priority="15" operator="containsText" text="양성">
      <formula>NOT(ISERROR(SEARCH("양성",G16)))</formula>
    </cfRule>
  </conditionalFormatting>
  <conditionalFormatting sqref="G17">
    <cfRule type="containsText" dxfId="20" priority="14" operator="containsText" text="양성">
      <formula>NOT(ISERROR(SEARCH("양성",G17)))</formula>
    </cfRule>
  </conditionalFormatting>
  <conditionalFormatting sqref="G17">
    <cfRule type="containsText" dxfId="19" priority="13" operator="containsText" text="양성">
      <formula>NOT(ISERROR(SEARCH("양성",G17)))</formula>
    </cfRule>
  </conditionalFormatting>
  <conditionalFormatting sqref="G16:G17">
    <cfRule type="containsText" dxfId="18" priority="12" operator="containsText" text="양성">
      <formula>NOT(ISERROR(SEARCH("양성",G16)))</formula>
    </cfRule>
  </conditionalFormatting>
  <conditionalFormatting sqref="G17">
    <cfRule type="containsText" dxfId="17" priority="11" operator="containsText" text="양성">
      <formula>NOT(ISERROR(SEARCH("양성",G17)))</formula>
    </cfRule>
  </conditionalFormatting>
  <conditionalFormatting sqref="G17">
    <cfRule type="containsText" dxfId="16" priority="10" operator="containsText" text="양성">
      <formula>NOT(ISERROR(SEARCH("양성",G17)))</formula>
    </cfRule>
  </conditionalFormatting>
  <conditionalFormatting sqref="G12:G13">
    <cfRule type="containsText" dxfId="15" priority="9" operator="containsText" text="양성">
      <formula>NOT(ISERROR(SEARCH("양성",G12)))</formula>
    </cfRule>
  </conditionalFormatting>
  <conditionalFormatting sqref="G12:G13">
    <cfRule type="containsText" dxfId="14" priority="8" operator="containsText" text="양성">
      <formula>NOT(ISERROR(SEARCH("양성",G12)))</formula>
    </cfRule>
  </conditionalFormatting>
  <conditionalFormatting sqref="G12:G13">
    <cfRule type="containsText" dxfId="13" priority="7" operator="containsText" text="양성">
      <formula>NOT(ISERROR(SEARCH("양성",G12)))</formula>
    </cfRule>
  </conditionalFormatting>
  <conditionalFormatting sqref="G8:G9">
    <cfRule type="containsText" dxfId="12" priority="6" operator="containsText" text="양성">
      <formula>NOT(ISERROR(SEARCH("양성",G8)))</formula>
    </cfRule>
  </conditionalFormatting>
  <conditionalFormatting sqref="G8:G9">
    <cfRule type="containsText" dxfId="11" priority="5" operator="containsText" text="양성">
      <formula>NOT(ISERROR(SEARCH("양성",G8)))</formula>
    </cfRule>
  </conditionalFormatting>
  <conditionalFormatting sqref="G8:G9">
    <cfRule type="containsText" dxfId="10" priority="4" operator="containsText" text="양성">
      <formula>NOT(ISERROR(SEARCH("양성",G8)))</formula>
    </cfRule>
  </conditionalFormatting>
  <conditionalFormatting sqref="G16:G17">
    <cfRule type="containsText" dxfId="9" priority="3" operator="containsText" text="양성">
      <formula>NOT(ISERROR(SEARCH("양성",G16)))</formula>
    </cfRule>
  </conditionalFormatting>
  <conditionalFormatting sqref="G16:G17">
    <cfRule type="containsText" dxfId="8" priority="2" operator="containsText" text="양성">
      <formula>NOT(ISERROR(SEARCH("양성",G16)))</formula>
    </cfRule>
  </conditionalFormatting>
  <conditionalFormatting sqref="G16:G17">
    <cfRule type="containsText" dxfId="7" priority="1" operator="containsText" text="양성">
      <formula>NOT(ISERROR(SEARCH("양성",G16)))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49" t="s">
        <v>59</v>
      </c>
      <c r="B1" s="80"/>
      <c r="C1" s="80"/>
      <c r="D1" s="80"/>
      <c r="E1" s="80"/>
      <c r="F1" s="80"/>
      <c r="G1" s="80"/>
      <c r="H1" s="80"/>
    </row>
    <row r="3" spans="1:8" x14ac:dyDescent="0.3">
      <c r="F3" s="73" t="s">
        <v>21</v>
      </c>
      <c r="G3" s="110" t="s">
        <v>102</v>
      </c>
      <c r="H3" s="111"/>
    </row>
    <row r="4" spans="1:8" x14ac:dyDescent="0.3">
      <c r="A4" s="4" t="s">
        <v>6</v>
      </c>
      <c r="B4" s="73" t="str">
        <f>'환경 12주'!B4</f>
        <v>화천농장</v>
      </c>
      <c r="C4" s="4" t="s">
        <v>7</v>
      </c>
      <c r="D4" s="182" t="s">
        <v>101</v>
      </c>
      <c r="E4" s="182"/>
      <c r="F4" s="4" t="s">
        <v>111</v>
      </c>
      <c r="G4" s="102">
        <f>'환경 12주'!G4:H4</f>
        <v>0</v>
      </c>
      <c r="H4" s="102"/>
    </row>
    <row r="5" spans="1:8" x14ac:dyDescent="0.3">
      <c r="A5" s="4" t="s">
        <v>62</v>
      </c>
      <c r="B5" s="73">
        <f>'환경 12주'!B5</f>
        <v>8315</v>
      </c>
      <c r="C5" s="4" t="s">
        <v>63</v>
      </c>
      <c r="D5" s="103" t="str">
        <f>'환경 12주'!D5:E5</f>
        <v>12주령</v>
      </c>
      <c r="E5" s="103"/>
      <c r="F5" s="4" t="s">
        <v>121</v>
      </c>
      <c r="G5" s="103" t="str">
        <f>'환경 12주'!G5:H5</f>
        <v>김우용</v>
      </c>
      <c r="H5" s="103"/>
    </row>
    <row r="6" spans="1:8" ht="15.75" thickBot="1" x14ac:dyDescent="0.35"/>
    <row r="7" spans="1:8" ht="16.5" customHeight="1" x14ac:dyDescent="0.3">
      <c r="A7" s="146" t="s">
        <v>31</v>
      </c>
      <c r="B7" s="147"/>
      <c r="C7" s="174" t="s">
        <v>11</v>
      </c>
      <c r="D7" s="105"/>
      <c r="E7" s="148" t="s">
        <v>31</v>
      </c>
      <c r="F7" s="147"/>
      <c r="G7" s="174" t="s">
        <v>11</v>
      </c>
      <c r="H7" s="175"/>
    </row>
    <row r="8" spans="1:8" ht="18.75" customHeight="1" x14ac:dyDescent="0.3">
      <c r="A8" s="156">
        <f>IF('환경 12주'!A8:A9="","",'환경 12주'!A8:A9)</f>
        <v>111</v>
      </c>
      <c r="B8" s="157"/>
      <c r="C8" s="160" t="str">
        <f>IF('환경 12주'!D8="","",IF('환경 12주'!D8="불량","부적합",IF('환경 12주'!D8="주의","주의","적합")))</f>
        <v>적합</v>
      </c>
      <c r="D8" s="161"/>
      <c r="E8" s="164">
        <f>IF('환경 12주'!E8:E9="","",'환경 12주'!E8:E9)</f>
        <v>112</v>
      </c>
      <c r="F8" s="157"/>
      <c r="G8" s="160" t="str">
        <f>IF('환경 12주'!H8="","",IF('환경 12주'!H8="불량","부적합",IF('환경 12주'!H8="주의","주의","적합")))</f>
        <v>주의</v>
      </c>
      <c r="H8" s="166"/>
    </row>
    <row r="9" spans="1:8" ht="18.75" customHeight="1" x14ac:dyDescent="0.3">
      <c r="A9" s="168"/>
      <c r="B9" s="169"/>
      <c r="C9" s="170" t="str">
        <f>IF('환경 12주'!D9="불량","부적합",IF('환경 12주'!D9="주의","주의","적합"))</f>
        <v>적합</v>
      </c>
      <c r="D9" s="171"/>
      <c r="E9" s="172"/>
      <c r="F9" s="169"/>
      <c r="G9" s="170" t="str">
        <f>IF('환경 12주'!H9="불량","부적합",IF('환경 12주'!H9="주의","주의","적합"))</f>
        <v>적합</v>
      </c>
      <c r="H9" s="173"/>
    </row>
    <row r="10" spans="1:8" ht="18.75" customHeight="1" x14ac:dyDescent="0.3">
      <c r="A10" s="156">
        <f>IF('환경 12주'!A10:A11="","",'환경 12주'!A10:A11)</f>
        <v>121</v>
      </c>
      <c r="B10" s="157"/>
      <c r="C10" s="160" t="str">
        <f>IF('환경 12주'!D10="","",IF('환경 12주'!D10="불량","부적합",IF('환경 12주'!D10="주의","주의","적합")))</f>
        <v>주의</v>
      </c>
      <c r="D10" s="161"/>
      <c r="E10" s="164">
        <f>IF('환경 12주'!E10:E11="","",'환경 12주'!E10:E11)</f>
        <v>122</v>
      </c>
      <c r="F10" s="157"/>
      <c r="G10" s="160" t="str">
        <f>IF('환경 12주'!H10="","",IF('환경 12주'!H10="불량","부적합",IF('환경 12주'!H10="주의","주의","적합")))</f>
        <v>주의</v>
      </c>
      <c r="H10" s="166"/>
    </row>
    <row r="11" spans="1:8" ht="18.75" customHeight="1" x14ac:dyDescent="0.3">
      <c r="A11" s="168"/>
      <c r="B11" s="169"/>
      <c r="C11" s="170" t="str">
        <f>IF('환경 12주'!D11="불량","부적합",IF('환경 12주'!D11="주의","주의","적합"))</f>
        <v>적합</v>
      </c>
      <c r="D11" s="171"/>
      <c r="E11" s="172"/>
      <c r="F11" s="169"/>
      <c r="G11" s="170" t="str">
        <f>IF('환경 12주'!H11="불량","부적합",IF('환경 12주'!H11="주의","주의","적합"))</f>
        <v>적합</v>
      </c>
      <c r="H11" s="173"/>
    </row>
    <row r="12" spans="1:8" ht="18.75" customHeight="1" x14ac:dyDescent="0.3">
      <c r="A12" s="156">
        <f>IF('환경 12주'!A12:A13="","",'환경 12주'!A12:A13)</f>
        <v>211</v>
      </c>
      <c r="B12" s="157"/>
      <c r="C12" s="160" t="str">
        <f>IF('환경 12주'!D12="","",IF('환경 12주'!D12="불량","부적합",IF('환경 12주'!D12="주의","주의","적합")))</f>
        <v>주의</v>
      </c>
      <c r="D12" s="161"/>
      <c r="E12" s="164">
        <f>IF('환경 12주'!E12:E13="","",'환경 12주'!E12:E13)</f>
        <v>212</v>
      </c>
      <c r="F12" s="157"/>
      <c r="G12" s="160" t="str">
        <f>IF('환경 12주'!H12="","",IF('환경 12주'!H12="불량","부적합",IF('환경 12주'!H12="주의","주의","적합")))</f>
        <v>주의</v>
      </c>
      <c r="H12" s="166"/>
    </row>
    <row r="13" spans="1:8" ht="18.75" customHeight="1" x14ac:dyDescent="0.3">
      <c r="A13" s="168"/>
      <c r="B13" s="169"/>
      <c r="C13" s="170" t="str">
        <f>IF('환경 12주'!D13="불량","부적합",IF('환경 12주'!D13="주의","주의","적합"))</f>
        <v>적합</v>
      </c>
      <c r="D13" s="171"/>
      <c r="E13" s="172"/>
      <c r="F13" s="169"/>
      <c r="G13" s="170" t="str">
        <f>IF('환경 12주'!H13="불량","부적합",IF('환경 12주'!H13="주의","주의","적합"))</f>
        <v>적합</v>
      </c>
      <c r="H13" s="173"/>
    </row>
    <row r="14" spans="1:8" ht="18.75" customHeight="1" x14ac:dyDescent="0.3">
      <c r="A14" s="156">
        <f>IF('환경 12주'!A14:A15="","",'환경 12주'!A14:A15)</f>
        <v>221</v>
      </c>
      <c r="B14" s="157"/>
      <c r="C14" s="160" t="str">
        <f>IF('환경 12주'!D14="","",IF('환경 12주'!D14="불량","부적합",IF('환경 12주'!D14="주의","주의","적합")))</f>
        <v>적합</v>
      </c>
      <c r="D14" s="161"/>
      <c r="E14" s="164">
        <f>IF('환경 12주'!E14:E15="","",'환경 12주'!E14:E15)</f>
        <v>222</v>
      </c>
      <c r="F14" s="157"/>
      <c r="G14" s="160" t="str">
        <f>IF('환경 12주'!H14="","",IF('환경 12주'!H14="불량","부적합",IF('환경 12주'!H14="주의","주의","적합")))</f>
        <v>적합</v>
      </c>
      <c r="H14" s="166"/>
    </row>
    <row r="15" spans="1:8" ht="18.75" customHeight="1" x14ac:dyDescent="0.3">
      <c r="A15" s="168"/>
      <c r="B15" s="169"/>
      <c r="C15" s="170" t="str">
        <f>IF('환경 12주'!D15="불량","부적합",IF('환경 12주'!D15="주의","주의","적합"))</f>
        <v>적합</v>
      </c>
      <c r="D15" s="171"/>
      <c r="E15" s="172"/>
      <c r="F15" s="169"/>
      <c r="G15" s="170" t="str">
        <f>IF('환경 12주'!H15="불량","부적합",IF('환경 12주'!H15="주의","주의","적합"))</f>
        <v>적합</v>
      </c>
      <c r="H15" s="173"/>
    </row>
    <row r="16" spans="1:8" ht="18.75" customHeight="1" x14ac:dyDescent="0.3">
      <c r="A16" s="156">
        <f>IF('환경 12주'!A16:A17="","",'환경 12주'!A16:A17)</f>
        <v>311</v>
      </c>
      <c r="B16" s="157"/>
      <c r="C16" s="160" t="str">
        <f>IF('환경 12주'!D16="","",IF('환경 12주'!D16="불량","부적합",IF('환경 12주'!D16="주의","주의","적합")))</f>
        <v>적합</v>
      </c>
      <c r="D16" s="161"/>
      <c r="E16" s="164">
        <f>IF('환경 12주'!E16:E17="","",'환경 12주'!E16:E17)</f>
        <v>312</v>
      </c>
      <c r="F16" s="157"/>
      <c r="G16" s="160" t="str">
        <f>IF('환경 12주'!H16="","",IF('환경 12주'!H16="불량","부적합",IF('환경 12주'!H16="주의","주의","적합")))</f>
        <v>주의</v>
      </c>
      <c r="H16" s="166"/>
    </row>
    <row r="17" spans="1:8" ht="18.75" customHeight="1" x14ac:dyDescent="0.3">
      <c r="A17" s="168"/>
      <c r="B17" s="169"/>
      <c r="C17" s="170" t="str">
        <f>IF('환경 12주'!D17="불량","부적합",IF('환경 12주'!D17="주의","주의","적합"))</f>
        <v>적합</v>
      </c>
      <c r="D17" s="171"/>
      <c r="E17" s="172"/>
      <c r="F17" s="169"/>
      <c r="G17" s="170" t="str">
        <f>IF('환경 12주'!H17="불량","부적합",IF('환경 12주'!H17="주의","주의","적합"))</f>
        <v>적합</v>
      </c>
      <c r="H17" s="173"/>
    </row>
    <row r="18" spans="1:8" ht="18.75" customHeight="1" x14ac:dyDescent="0.3">
      <c r="A18" s="156">
        <f>IF('환경 12주'!A18:A19="","",'환경 12주'!A18:A19)</f>
        <v>321</v>
      </c>
      <c r="B18" s="157"/>
      <c r="C18" s="160" t="str">
        <f>IF('환경 12주'!D18="","",IF('환경 12주'!D18="불량","부적합",IF('환경 12주'!D18="주의","주의","적합")))</f>
        <v>적합</v>
      </c>
      <c r="D18" s="161"/>
      <c r="E18" s="164">
        <f>IF('환경 12주'!E18:E19="","",'환경 12주'!E18:E19)</f>
        <v>322</v>
      </c>
      <c r="F18" s="157"/>
      <c r="G18" s="160" t="str">
        <f>IF('환경 12주'!H18="","",IF('환경 12주'!H18="불량","부적합",IF('환경 12주'!H18="주의","주의","적합")))</f>
        <v>적합</v>
      </c>
      <c r="H18" s="166"/>
    </row>
    <row r="19" spans="1:8" ht="18.75" customHeight="1" x14ac:dyDescent="0.3">
      <c r="A19" s="168"/>
      <c r="B19" s="169"/>
      <c r="C19" s="170" t="str">
        <f>IF('환경 12주'!D19="불량","부적합",IF('환경 12주'!D19="주의","주의","적합"))</f>
        <v>적합</v>
      </c>
      <c r="D19" s="171"/>
      <c r="E19" s="172"/>
      <c r="F19" s="169"/>
      <c r="G19" s="170" t="str">
        <f>IF('환경 12주'!H19="불량","부적합",IF('환경 12주'!H19="주의","주의","적합"))</f>
        <v>적합</v>
      </c>
      <c r="H19" s="173"/>
    </row>
    <row r="20" spans="1:8" ht="18.75" customHeight="1" x14ac:dyDescent="0.3">
      <c r="A20" s="156" t="str">
        <f>IF('환경 12주'!A20:A21="","",'환경 12주'!A20:A21)</f>
        <v/>
      </c>
      <c r="B20" s="157"/>
      <c r="C20" s="160" t="str">
        <f>IF('환경 12주'!D20="","",IF('환경 12주'!D20="불량","부적합",IF('환경 12주'!D20="주의","주의","적합")))</f>
        <v/>
      </c>
      <c r="D20" s="161"/>
      <c r="E20" s="164" t="str">
        <f>IF('환경 12주'!E20:E21="","",'환경 12주'!E20:E21)</f>
        <v/>
      </c>
      <c r="F20" s="157"/>
      <c r="G20" s="160" t="str">
        <f>IF('환경 12주'!H20="","",IF('환경 12주'!H20="불량","부적합",IF('환경 12주'!H20="주의","주의","적합")))</f>
        <v/>
      </c>
      <c r="H20" s="166"/>
    </row>
    <row r="21" spans="1:8" ht="18.75" customHeight="1" x14ac:dyDescent="0.3">
      <c r="A21" s="168"/>
      <c r="B21" s="169"/>
      <c r="C21" s="170" t="str">
        <f>IF('환경 12주'!D21="불량","부적합",IF('환경 12주'!D21="주의","주의","적합"))</f>
        <v>적합</v>
      </c>
      <c r="D21" s="171"/>
      <c r="E21" s="172"/>
      <c r="F21" s="169"/>
      <c r="G21" s="170" t="str">
        <f>IF('환경 12주'!H21="불량","부적합",IF('환경 12주'!H21="주의","주의","적합"))</f>
        <v>적합</v>
      </c>
      <c r="H21" s="173"/>
    </row>
    <row r="22" spans="1:8" ht="18.75" customHeight="1" x14ac:dyDescent="0.3">
      <c r="A22" s="156" t="str">
        <f>IF('환경 12주'!A22:A23="","",'환경 12주'!A22:A23)</f>
        <v/>
      </c>
      <c r="B22" s="157"/>
      <c r="C22" s="160" t="str">
        <f>IF('환경 12주'!D22="","",IF('환경 12주'!D22="불량","부적합",IF('환경 12주'!D22="주의","주의","적합")))</f>
        <v/>
      </c>
      <c r="D22" s="161"/>
      <c r="E22" s="164" t="str">
        <f>IF('환경 12주'!E22:E23="","",'환경 12주'!E22:E23)</f>
        <v/>
      </c>
      <c r="F22" s="157"/>
      <c r="G22" s="160" t="str">
        <f>IF('환경 12주'!H22="","",IF('환경 12주'!H22="불량","부적합",IF('환경 12주'!H22="주의","주의","적합")))</f>
        <v/>
      </c>
      <c r="H22" s="166"/>
    </row>
    <row r="23" spans="1:8" ht="18.75" customHeight="1" x14ac:dyDescent="0.3">
      <c r="A23" s="168"/>
      <c r="B23" s="169"/>
      <c r="C23" s="170" t="str">
        <f>IF('환경 12주'!D23="불량","부적합",IF('환경 12주'!D23="주의","주의","적합"))</f>
        <v>적합</v>
      </c>
      <c r="D23" s="171"/>
      <c r="E23" s="172"/>
      <c r="F23" s="169"/>
      <c r="G23" s="170" t="str">
        <f>IF('환경 12주'!H23="불량","부적합",IF('환경 12주'!H23="주의","주의","적합"))</f>
        <v>적합</v>
      </c>
      <c r="H23" s="173"/>
    </row>
    <row r="24" spans="1:8" ht="18.75" customHeight="1" x14ac:dyDescent="0.3">
      <c r="A24" s="156" t="str">
        <f>IF('환경 12주'!A24:A25="","",'환경 12주'!A24:A25)</f>
        <v/>
      </c>
      <c r="B24" s="157"/>
      <c r="C24" s="160" t="str">
        <f>IF('환경 12주'!D24="","",IF('환경 12주'!D24="불량","부적합",IF('환경 12주'!D24="주의","주의","적합")))</f>
        <v/>
      </c>
      <c r="D24" s="161"/>
      <c r="E24" s="164" t="str">
        <f>IF('환경 12주'!E24:E25="","",'환경 12주'!E24:E25)</f>
        <v/>
      </c>
      <c r="F24" s="157"/>
      <c r="G24" s="160" t="str">
        <f>IF('환경 12주'!H24="","",IF('환경 12주'!H24="불량","부적합",IF('환경 12주'!H24="주의","주의","적합")))</f>
        <v/>
      </c>
      <c r="H24" s="166"/>
    </row>
    <row r="25" spans="1:8" ht="18.75" customHeight="1" x14ac:dyDescent="0.3">
      <c r="A25" s="168"/>
      <c r="B25" s="169"/>
      <c r="C25" s="170" t="str">
        <f>IF('환경 12주'!D25="불량","부적합",IF('환경 12주'!D25="주의","주의","적합"))</f>
        <v>적합</v>
      </c>
      <c r="D25" s="171"/>
      <c r="E25" s="172"/>
      <c r="F25" s="169"/>
      <c r="G25" s="170" t="str">
        <f>IF('환경 12주'!H25="불량","부적합",IF('환경 12주'!H25="주의","주의","적합"))</f>
        <v>적합</v>
      </c>
      <c r="H25" s="173"/>
    </row>
    <row r="26" spans="1:8" ht="18.75" customHeight="1" x14ac:dyDescent="0.3">
      <c r="A26" s="156" t="str">
        <f>IF('환경 12주'!A26:A27="","",'환경 12주'!A26:A27)</f>
        <v/>
      </c>
      <c r="B26" s="157"/>
      <c r="C26" s="160" t="str">
        <f>IF('환경 12주'!D26="","",IF('환경 12주'!D26="불량","부적합",IF('환경 12주'!D26="주의","주의","적합")))</f>
        <v/>
      </c>
      <c r="D26" s="161"/>
      <c r="E26" s="164" t="str">
        <f>IF('환경 12주'!E26:E27="","",'환경 12주'!E26:E27)</f>
        <v/>
      </c>
      <c r="F26" s="157"/>
      <c r="G26" s="160" t="str">
        <f>IF('환경 12주'!H26="","",IF('환경 12주'!H26="불량","부적합",IF('환경 12주'!H26="주의","주의","적합")))</f>
        <v/>
      </c>
      <c r="H26" s="166"/>
    </row>
    <row r="27" spans="1:8" ht="18.75" customHeight="1" thickBot="1" x14ac:dyDescent="0.35">
      <c r="A27" s="158"/>
      <c r="B27" s="159"/>
      <c r="C27" s="162" t="str">
        <f>IF('환경 12주'!D27="불량","부적합",IF('환경 12주'!D27="주의","주의","적합"))</f>
        <v>적합</v>
      </c>
      <c r="D27" s="163"/>
      <c r="E27" s="165"/>
      <c r="F27" s="159"/>
      <c r="G27" s="162" t="str">
        <f>IF('환경 12주'!H27="불량","부적합",IF('환경 12주'!H27="주의","주의","적합"))</f>
        <v>적합</v>
      </c>
      <c r="H27" s="167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36</v>
      </c>
    </row>
    <row r="31" spans="1:8" ht="16.5" customHeight="1" x14ac:dyDescent="0.3">
      <c r="A31" s="16"/>
      <c r="B31" s="17" t="s">
        <v>11</v>
      </c>
      <c r="C31" s="118" t="s">
        <v>51</v>
      </c>
      <c r="D31" s="118"/>
      <c r="E31" s="118" t="s">
        <v>38</v>
      </c>
      <c r="F31" s="118"/>
      <c r="G31" s="118" t="s">
        <v>40</v>
      </c>
      <c r="H31" s="118"/>
    </row>
    <row r="32" spans="1:8" x14ac:dyDescent="0.3">
      <c r="A32" s="18" t="s">
        <v>10</v>
      </c>
      <c r="B32" s="9"/>
      <c r="C32" s="118"/>
      <c r="D32" s="118"/>
      <c r="E32" s="118"/>
      <c r="F32" s="118"/>
      <c r="G32" s="118"/>
      <c r="H32" s="118"/>
    </row>
    <row r="33" spans="1:8" ht="17.25" customHeight="1" x14ac:dyDescent="0.3">
      <c r="A33" s="119" t="s">
        <v>42</v>
      </c>
      <c r="B33" s="96"/>
      <c r="C33" s="119" t="s">
        <v>44</v>
      </c>
      <c r="D33" s="119"/>
      <c r="E33" s="103" t="s">
        <v>45</v>
      </c>
      <c r="F33" s="103"/>
      <c r="G33" s="96" t="s">
        <v>46</v>
      </c>
      <c r="H33" s="96"/>
    </row>
    <row r="35" spans="1:8" x14ac:dyDescent="0.3">
      <c r="A35" s="19" t="s">
        <v>48</v>
      </c>
      <c r="B35" s="10"/>
      <c r="C35" s="10"/>
      <c r="D35" s="10"/>
      <c r="E35" s="10"/>
      <c r="F35" s="10"/>
      <c r="G35" s="10"/>
      <c r="H35" s="11"/>
    </row>
    <row r="36" spans="1:8" x14ac:dyDescent="0.3">
      <c r="A36" s="20" t="s">
        <v>104</v>
      </c>
      <c r="B36" s="12"/>
      <c r="C36" s="12"/>
      <c r="D36" s="12"/>
      <c r="E36" s="12"/>
      <c r="F36" s="12"/>
      <c r="G36" s="12"/>
      <c r="H36" s="13"/>
    </row>
    <row r="37" spans="1:8" x14ac:dyDescent="0.3">
      <c r="A37" s="20"/>
      <c r="B37" s="12"/>
      <c r="C37" s="12"/>
      <c r="D37" s="12"/>
      <c r="E37" s="12"/>
      <c r="F37" s="12"/>
      <c r="G37" s="12"/>
      <c r="H37" s="13"/>
    </row>
    <row r="38" spans="1:8" x14ac:dyDescent="0.3">
      <c r="A38" s="20"/>
      <c r="B38" s="12"/>
      <c r="C38" s="12"/>
      <c r="D38" s="12"/>
      <c r="E38" s="12"/>
      <c r="F38" s="12"/>
      <c r="G38" s="12"/>
      <c r="H38" s="13"/>
    </row>
    <row r="39" spans="1:8" x14ac:dyDescent="0.3">
      <c r="A39" s="20"/>
      <c r="B39" s="12"/>
      <c r="C39" s="12"/>
      <c r="D39" s="12"/>
      <c r="E39" s="12"/>
      <c r="F39" s="12"/>
      <c r="G39" s="12"/>
      <c r="H39" s="13"/>
    </row>
    <row r="40" spans="1:8" x14ac:dyDescent="0.3">
      <c r="A40" s="22"/>
      <c r="B40" s="14"/>
      <c r="C40" s="14"/>
      <c r="D40" s="14"/>
      <c r="E40" s="14"/>
      <c r="F40" s="14"/>
      <c r="G40" s="14"/>
      <c r="H40" s="15"/>
    </row>
    <row r="42" spans="1:8" x14ac:dyDescent="0.3">
      <c r="A42" s="94" t="s">
        <v>22</v>
      </c>
      <c r="B42" s="94"/>
      <c r="C42" s="94"/>
      <c r="D42" s="94"/>
      <c r="E42" s="94"/>
      <c r="F42" s="94"/>
      <c r="G42" s="94"/>
      <c r="H42" s="94"/>
    </row>
    <row r="43" spans="1:8" ht="17.25" x14ac:dyDescent="0.3">
      <c r="A43" s="95" t="s">
        <v>23</v>
      </c>
      <c r="B43" s="95"/>
      <c r="C43" s="95"/>
      <c r="D43" s="95"/>
      <c r="E43" s="95"/>
      <c r="F43" s="95"/>
      <c r="G43" s="95"/>
      <c r="H43" s="95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D27 G8 G10:H27">
    <cfRule type="containsText" dxfId="6" priority="2" operator="containsText" text="부적합">
      <formula>NOT(ISERROR(SEARCH("부적합",C8)))</formula>
    </cfRule>
  </conditionalFormatting>
  <conditionalFormatting sqref="C8 E8 C10:E27 G8 G10:H27">
    <cfRule type="containsText" dxfId="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E10" sqref="E10:F11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9" t="s">
        <v>59</v>
      </c>
      <c r="B1" s="80"/>
      <c r="C1" s="80"/>
      <c r="D1" s="80"/>
      <c r="E1" s="80"/>
      <c r="F1" s="80"/>
      <c r="G1" s="80"/>
      <c r="H1" s="80"/>
    </row>
    <row r="3" spans="1:8" x14ac:dyDescent="0.3">
      <c r="F3" s="76" t="s">
        <v>21</v>
      </c>
      <c r="G3" s="110" t="s">
        <v>109</v>
      </c>
      <c r="H3" s="111"/>
    </row>
    <row r="4" spans="1:8" x14ac:dyDescent="0.3">
      <c r="A4" s="4" t="s">
        <v>6</v>
      </c>
      <c r="B4" s="75" t="s">
        <v>26</v>
      </c>
      <c r="C4" s="4" t="s">
        <v>7</v>
      </c>
      <c r="D4" s="181" t="s">
        <v>110</v>
      </c>
      <c r="E4" s="181"/>
      <c r="F4" s="4" t="s">
        <v>116</v>
      </c>
      <c r="G4" s="154" t="s">
        <v>108</v>
      </c>
      <c r="H4" s="155"/>
    </row>
    <row r="5" spans="1:8" x14ac:dyDescent="0.3">
      <c r="A5" s="4" t="s">
        <v>62</v>
      </c>
      <c r="B5" s="78">
        <v>8315</v>
      </c>
      <c r="C5" s="4" t="s">
        <v>111</v>
      </c>
      <c r="D5" s="183">
        <v>43433</v>
      </c>
      <c r="E5" s="184"/>
      <c r="F5" s="4" t="s">
        <v>8</v>
      </c>
      <c r="G5" s="154" t="s">
        <v>95</v>
      </c>
      <c r="H5" s="155"/>
    </row>
    <row r="6" spans="1:8" ht="15.75" thickBot="1" x14ac:dyDescent="0.35"/>
    <row r="7" spans="1:8" ht="16.5" customHeight="1" x14ac:dyDescent="0.3">
      <c r="A7" s="146" t="s">
        <v>31</v>
      </c>
      <c r="B7" s="147"/>
      <c r="C7" s="77" t="s">
        <v>42</v>
      </c>
      <c r="D7" s="32" t="s">
        <v>3</v>
      </c>
      <c r="E7" s="148" t="s">
        <v>31</v>
      </c>
      <c r="F7" s="147"/>
      <c r="G7" s="77" t="s">
        <v>42</v>
      </c>
      <c r="H7" s="8" t="s">
        <v>3</v>
      </c>
    </row>
    <row r="8" spans="1:8" ht="18.75" customHeight="1" x14ac:dyDescent="0.3">
      <c r="A8" s="122">
        <v>111</v>
      </c>
      <c r="B8" s="123"/>
      <c r="C8" s="126" t="s">
        <v>82</v>
      </c>
      <c r="D8" s="128" t="str">
        <f>IF(C8="","",IF(C8="음성","양호",IF(ISERROR(FIND(".",C8)),"불량","주의")))</f>
        <v>양호</v>
      </c>
      <c r="E8" s="130">
        <v>112</v>
      </c>
      <c r="F8" s="123"/>
      <c r="G8" s="126" t="s">
        <v>82</v>
      </c>
      <c r="H8" s="120" t="str">
        <f>IF(G8="","",IF(G8="음성","양호",IF(ISERROR(FIND(".",G8)),"불량","주의")))</f>
        <v>양호</v>
      </c>
    </row>
    <row r="9" spans="1:8" ht="18.75" customHeight="1" x14ac:dyDescent="0.3">
      <c r="A9" s="124"/>
      <c r="B9" s="125"/>
      <c r="C9" s="127"/>
      <c r="D9" s="129"/>
      <c r="E9" s="131"/>
      <c r="F9" s="125"/>
      <c r="G9" s="127"/>
      <c r="H9" s="134"/>
    </row>
    <row r="10" spans="1:8" ht="18.75" customHeight="1" x14ac:dyDescent="0.3">
      <c r="A10" s="122">
        <v>121</v>
      </c>
      <c r="B10" s="123"/>
      <c r="C10" s="126" t="s">
        <v>112</v>
      </c>
      <c r="D10" s="128" t="str">
        <f t="shared" ref="D10" si="0">IF(C10="","",IF(C10="음성","양호",IF(ISERROR(FIND(".",C10)),"불량","주의")))</f>
        <v>주의</v>
      </c>
      <c r="E10" s="130">
        <v>122</v>
      </c>
      <c r="F10" s="123"/>
      <c r="G10" s="126" t="s">
        <v>112</v>
      </c>
      <c r="H10" s="120" t="str">
        <f t="shared" ref="H10" si="1">IF(G10="","",IF(G10="음성","양호",IF(ISERROR(FIND(".",G10)),"불량","주의")))</f>
        <v>주의</v>
      </c>
    </row>
    <row r="11" spans="1:8" ht="18.75" customHeight="1" x14ac:dyDescent="0.3">
      <c r="A11" s="124"/>
      <c r="B11" s="125"/>
      <c r="C11" s="127"/>
      <c r="D11" s="129"/>
      <c r="E11" s="131"/>
      <c r="F11" s="125"/>
      <c r="G11" s="127"/>
      <c r="H11" s="134"/>
    </row>
    <row r="12" spans="1:8" ht="18.75" customHeight="1" x14ac:dyDescent="0.3">
      <c r="A12" s="122">
        <v>211</v>
      </c>
      <c r="B12" s="123" t="s">
        <v>64</v>
      </c>
      <c r="C12" s="126" t="s">
        <v>82</v>
      </c>
      <c r="D12" s="128" t="str">
        <f t="shared" ref="D12" si="2">IF(C12="","",IF(C12="음성","양호",IF(ISERROR(FIND(".",C12)),"불량","주의")))</f>
        <v>양호</v>
      </c>
      <c r="E12" s="130">
        <v>212</v>
      </c>
      <c r="F12" s="123" t="s">
        <v>64</v>
      </c>
      <c r="G12" s="126" t="s">
        <v>112</v>
      </c>
      <c r="H12" s="120" t="str">
        <f t="shared" ref="H12" si="3">IF(G12="","",IF(G12="음성","양호",IF(ISERROR(FIND(".",G12)),"불량","주의")))</f>
        <v>주의</v>
      </c>
    </row>
    <row r="13" spans="1:8" ht="18.75" customHeight="1" x14ac:dyDescent="0.3">
      <c r="A13" s="124"/>
      <c r="B13" s="125" t="s">
        <v>65</v>
      </c>
      <c r="C13" s="127"/>
      <c r="D13" s="129"/>
      <c r="E13" s="131"/>
      <c r="F13" s="125" t="s">
        <v>65</v>
      </c>
      <c r="G13" s="127"/>
      <c r="H13" s="134"/>
    </row>
    <row r="14" spans="1:8" ht="18.75" customHeight="1" x14ac:dyDescent="0.3">
      <c r="A14" s="122">
        <v>221</v>
      </c>
      <c r="B14" s="123" t="s">
        <v>64</v>
      </c>
      <c r="C14" s="126" t="s">
        <v>82</v>
      </c>
      <c r="D14" s="128" t="str">
        <f t="shared" ref="D14" si="4">IF(C14="","",IF(C14="음성","양호",IF(ISERROR(FIND(".",C14)),"불량","주의")))</f>
        <v>양호</v>
      </c>
      <c r="E14" s="130">
        <v>222</v>
      </c>
      <c r="F14" s="123" t="s">
        <v>64</v>
      </c>
      <c r="G14" s="126" t="s">
        <v>112</v>
      </c>
      <c r="H14" s="120" t="str">
        <f t="shared" ref="H14" si="5">IF(G14="","",IF(G14="음성","양호",IF(ISERROR(FIND(".",G14)),"불량","주의")))</f>
        <v>주의</v>
      </c>
    </row>
    <row r="15" spans="1:8" ht="18.75" customHeight="1" x14ac:dyDescent="0.3">
      <c r="A15" s="124"/>
      <c r="B15" s="125" t="s">
        <v>65</v>
      </c>
      <c r="C15" s="127"/>
      <c r="D15" s="129"/>
      <c r="E15" s="131"/>
      <c r="F15" s="125" t="s">
        <v>65</v>
      </c>
      <c r="G15" s="127"/>
      <c r="H15" s="134"/>
    </row>
    <row r="16" spans="1:8" ht="18.75" customHeight="1" x14ac:dyDescent="0.3">
      <c r="A16" s="122">
        <v>311</v>
      </c>
      <c r="B16" s="123" t="s">
        <v>64</v>
      </c>
      <c r="C16" s="126" t="s">
        <v>112</v>
      </c>
      <c r="D16" s="128" t="str">
        <f t="shared" ref="D16" si="6">IF(C16="","",IF(C16="음성","양호",IF(ISERROR(FIND(".",C16)),"불량","주의")))</f>
        <v>주의</v>
      </c>
      <c r="E16" s="130">
        <v>312</v>
      </c>
      <c r="F16" s="123" t="s">
        <v>64</v>
      </c>
      <c r="G16" s="126" t="s">
        <v>112</v>
      </c>
      <c r="H16" s="120" t="str">
        <f t="shared" ref="H16" si="7">IF(G16="","",IF(G16="음성","양호",IF(ISERROR(FIND(".",G16)),"불량","주의")))</f>
        <v>주의</v>
      </c>
    </row>
    <row r="17" spans="1:8" ht="18.75" customHeight="1" x14ac:dyDescent="0.3">
      <c r="A17" s="124"/>
      <c r="B17" s="125" t="s">
        <v>65</v>
      </c>
      <c r="C17" s="127"/>
      <c r="D17" s="129"/>
      <c r="E17" s="131"/>
      <c r="F17" s="125" t="s">
        <v>65</v>
      </c>
      <c r="G17" s="127"/>
      <c r="H17" s="134"/>
    </row>
    <row r="18" spans="1:8" ht="18.75" customHeight="1" x14ac:dyDescent="0.3">
      <c r="A18" s="122">
        <v>321</v>
      </c>
      <c r="B18" s="123" t="s">
        <v>64</v>
      </c>
      <c r="C18" s="126" t="s">
        <v>112</v>
      </c>
      <c r="D18" s="128" t="str">
        <f t="shared" ref="D18" si="8">IF(C18="","",IF(C18="음성","양호",IF(ISERROR(FIND(".",C18)),"불량","주의")))</f>
        <v>주의</v>
      </c>
      <c r="E18" s="130">
        <v>322</v>
      </c>
      <c r="F18" s="123" t="s">
        <v>64</v>
      </c>
      <c r="G18" s="126" t="s">
        <v>82</v>
      </c>
      <c r="H18" s="120" t="str">
        <f t="shared" ref="H18" si="9">IF(G18="","",IF(G18="음성","양호",IF(ISERROR(FIND(".",G18)),"불량","주의")))</f>
        <v>양호</v>
      </c>
    </row>
    <row r="19" spans="1:8" ht="18.75" customHeight="1" x14ac:dyDescent="0.3">
      <c r="A19" s="124"/>
      <c r="B19" s="125" t="s">
        <v>65</v>
      </c>
      <c r="C19" s="127"/>
      <c r="D19" s="129"/>
      <c r="E19" s="131"/>
      <c r="F19" s="125" t="s">
        <v>65</v>
      </c>
      <c r="G19" s="127"/>
      <c r="H19" s="134"/>
    </row>
    <row r="20" spans="1:8" ht="18.75" customHeight="1" x14ac:dyDescent="0.3">
      <c r="A20" s="122"/>
      <c r="B20" s="123"/>
      <c r="C20" s="126"/>
      <c r="D20" s="128" t="str">
        <f t="shared" ref="D20" si="10">IF(C20="","",IF(C20="음성","양호",IF(ISERROR(FIND(".",C20)),"불량","주의")))</f>
        <v/>
      </c>
      <c r="E20" s="130"/>
      <c r="F20" s="123"/>
      <c r="G20" s="132"/>
      <c r="H20" s="120" t="str">
        <f t="shared" ref="H20" si="11">IF(G20="","",IF(G20="음성","양호",IF(ISERROR(FIND(".",G20)),"불량","주의")))</f>
        <v/>
      </c>
    </row>
    <row r="21" spans="1:8" ht="18.75" customHeight="1" x14ac:dyDescent="0.3">
      <c r="A21" s="124"/>
      <c r="B21" s="125"/>
      <c r="C21" s="127"/>
      <c r="D21" s="129"/>
      <c r="E21" s="131"/>
      <c r="F21" s="125"/>
      <c r="G21" s="133"/>
      <c r="H21" s="134"/>
    </row>
    <row r="22" spans="1:8" ht="18.75" customHeight="1" x14ac:dyDescent="0.3">
      <c r="A22" s="122"/>
      <c r="B22" s="123" t="s">
        <v>64</v>
      </c>
      <c r="C22" s="126"/>
      <c r="D22" s="128" t="str">
        <f t="shared" ref="D22" si="12">IF(C22="","",IF(C22="음성","양호",IF(ISERROR(FIND(".",C22)),"불량","주의")))</f>
        <v/>
      </c>
      <c r="E22" s="130"/>
      <c r="F22" s="123" t="s">
        <v>64</v>
      </c>
      <c r="G22" s="132"/>
      <c r="H22" s="120" t="str">
        <f t="shared" ref="H22" si="13">IF(G22="","",IF(G22="음성","양호",IF(ISERROR(FIND(".",G22)),"불량","주의")))</f>
        <v/>
      </c>
    </row>
    <row r="23" spans="1:8" ht="18.75" customHeight="1" x14ac:dyDescent="0.3">
      <c r="A23" s="124"/>
      <c r="B23" s="125" t="s">
        <v>65</v>
      </c>
      <c r="C23" s="127"/>
      <c r="D23" s="129"/>
      <c r="E23" s="131"/>
      <c r="F23" s="125" t="s">
        <v>65</v>
      </c>
      <c r="G23" s="133"/>
      <c r="H23" s="134"/>
    </row>
    <row r="24" spans="1:8" ht="18.75" customHeight="1" x14ac:dyDescent="0.3">
      <c r="A24" s="122"/>
      <c r="B24" s="123" t="s">
        <v>64</v>
      </c>
      <c r="C24" s="126"/>
      <c r="D24" s="128" t="str">
        <f t="shared" ref="D24" si="14">IF(C24="","",IF(C24="음성","양호",IF(ISERROR(FIND(".",C24)),"불량","주의")))</f>
        <v/>
      </c>
      <c r="E24" s="130"/>
      <c r="F24" s="123" t="s">
        <v>64</v>
      </c>
      <c r="G24" s="132"/>
      <c r="H24" s="120" t="str">
        <f t="shared" ref="H24" si="15">IF(G24="","",IF(G24="음성","양호",IF(ISERROR(FIND(".",G24)),"불량","주의")))</f>
        <v/>
      </c>
    </row>
    <row r="25" spans="1:8" ht="18.75" customHeight="1" x14ac:dyDescent="0.3">
      <c r="A25" s="124"/>
      <c r="B25" s="125" t="s">
        <v>65</v>
      </c>
      <c r="C25" s="127"/>
      <c r="D25" s="129"/>
      <c r="E25" s="131"/>
      <c r="F25" s="125" t="s">
        <v>65</v>
      </c>
      <c r="G25" s="133"/>
      <c r="H25" s="134"/>
    </row>
    <row r="26" spans="1:8" ht="18.75" customHeight="1" thickBot="1" x14ac:dyDescent="0.35">
      <c r="A26" s="135"/>
      <c r="B26" s="136" t="s">
        <v>64</v>
      </c>
      <c r="C26" s="139"/>
      <c r="D26" s="128" t="str">
        <f t="shared" ref="D26" si="16">IF(C26="","",IF(C26="음성","양호",IF(ISERROR(FIND(".",C26)),"불량","주의")))</f>
        <v/>
      </c>
      <c r="E26" s="142"/>
      <c r="F26" s="136" t="s">
        <v>64</v>
      </c>
      <c r="G26" s="144"/>
      <c r="H26" s="12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37"/>
      <c r="B27" s="138" t="s">
        <v>65</v>
      </c>
      <c r="C27" s="140"/>
      <c r="D27" s="141"/>
      <c r="E27" s="143"/>
      <c r="F27" s="138" t="s">
        <v>65</v>
      </c>
      <c r="G27" s="145"/>
      <c r="H27" s="121"/>
    </row>
    <row r="28" spans="1:8" x14ac:dyDescent="0.3">
      <c r="A28" s="3"/>
    </row>
    <row r="30" spans="1:8" x14ac:dyDescent="0.3">
      <c r="A30" s="1" t="s">
        <v>36</v>
      </c>
    </row>
    <row r="31" spans="1:8" x14ac:dyDescent="0.3">
      <c r="A31" s="16"/>
      <c r="B31" s="17" t="s">
        <v>11</v>
      </c>
      <c r="C31" s="118" t="s">
        <v>13</v>
      </c>
      <c r="D31" s="118"/>
      <c r="E31" s="118" t="s">
        <v>38</v>
      </c>
      <c r="F31" s="118"/>
      <c r="G31" s="118" t="s">
        <v>14</v>
      </c>
      <c r="H31" s="118"/>
    </row>
    <row r="32" spans="1:8" x14ac:dyDescent="0.3">
      <c r="A32" s="18" t="s">
        <v>10</v>
      </c>
      <c r="B32" s="9"/>
      <c r="C32" s="118"/>
      <c r="D32" s="118"/>
      <c r="E32" s="118"/>
      <c r="F32" s="118"/>
      <c r="G32" s="118"/>
      <c r="H32" s="118"/>
    </row>
    <row r="33" spans="1:8" ht="17.25" customHeight="1" x14ac:dyDescent="0.3">
      <c r="A33" s="119" t="s">
        <v>42</v>
      </c>
      <c r="B33" s="96"/>
      <c r="C33" s="119" t="s">
        <v>44</v>
      </c>
      <c r="D33" s="119"/>
      <c r="E33" s="103" t="s">
        <v>45</v>
      </c>
      <c r="F33" s="103"/>
      <c r="G33" s="96" t="s">
        <v>46</v>
      </c>
      <c r="H33" s="96"/>
    </row>
    <row r="35" spans="1:8" x14ac:dyDescent="0.3">
      <c r="A35" s="19" t="s">
        <v>48</v>
      </c>
      <c r="B35" s="10"/>
      <c r="C35" s="10"/>
      <c r="D35" s="10"/>
      <c r="E35" s="10"/>
      <c r="F35" s="10"/>
      <c r="G35" s="10"/>
      <c r="H35" s="11"/>
    </row>
    <row r="36" spans="1:8" x14ac:dyDescent="0.3">
      <c r="A36" s="20" t="s">
        <v>113</v>
      </c>
      <c r="B36" s="12"/>
      <c r="C36" s="12"/>
      <c r="D36" s="12"/>
      <c r="E36" s="12"/>
      <c r="F36" s="12"/>
      <c r="G36" s="12"/>
      <c r="H36" s="13"/>
    </row>
    <row r="37" spans="1:8" x14ac:dyDescent="0.3">
      <c r="A37" s="20"/>
      <c r="B37" s="12"/>
      <c r="C37" s="12"/>
      <c r="D37" s="12"/>
      <c r="E37" s="12"/>
      <c r="F37" s="12"/>
      <c r="G37" s="12"/>
      <c r="H37" s="13"/>
    </row>
    <row r="38" spans="1:8" x14ac:dyDescent="0.3">
      <c r="A38" s="20"/>
      <c r="B38" s="12"/>
      <c r="C38" s="12"/>
      <c r="D38" s="12"/>
      <c r="E38" s="12"/>
      <c r="F38" s="12"/>
      <c r="G38" s="12"/>
      <c r="H38" s="13"/>
    </row>
    <row r="39" spans="1:8" x14ac:dyDescent="0.3">
      <c r="A39" s="20"/>
      <c r="B39" s="12"/>
      <c r="C39" s="12"/>
      <c r="D39" s="12"/>
      <c r="E39" s="12"/>
      <c r="F39" s="12"/>
      <c r="G39" s="12"/>
      <c r="H39" s="13"/>
    </row>
    <row r="40" spans="1:8" x14ac:dyDescent="0.3">
      <c r="A40" s="22"/>
      <c r="B40" s="14"/>
      <c r="C40" s="14"/>
      <c r="D40" s="14"/>
      <c r="E40" s="14"/>
      <c r="F40" s="14"/>
      <c r="G40" s="14"/>
      <c r="H40" s="15"/>
    </row>
    <row r="43" spans="1:8" x14ac:dyDescent="0.3">
      <c r="A43" s="94" t="s">
        <v>22</v>
      </c>
      <c r="B43" s="94"/>
      <c r="C43" s="94"/>
      <c r="D43" s="94"/>
      <c r="E43" s="94"/>
      <c r="F43" s="94"/>
      <c r="G43" s="94"/>
      <c r="H43" s="94"/>
    </row>
    <row r="44" spans="1:8" ht="17.25" x14ac:dyDescent="0.3">
      <c r="A44" s="95" t="s">
        <v>23</v>
      </c>
      <c r="B44" s="95"/>
      <c r="C44" s="95"/>
      <c r="D44" s="95"/>
      <c r="E44" s="95"/>
      <c r="F44" s="95"/>
      <c r="G44" s="95"/>
      <c r="H44" s="95"/>
    </row>
  </sheetData>
  <mergeCells count="77">
    <mergeCell ref="A1:H1"/>
    <mergeCell ref="G3:H3"/>
    <mergeCell ref="D4:E4"/>
    <mergeCell ref="D5:E5"/>
    <mergeCell ref="A7:B7"/>
    <mergeCell ref="E7:F7"/>
    <mergeCell ref="H8:H9"/>
    <mergeCell ref="A10:B11"/>
    <mergeCell ref="C10:C11"/>
    <mergeCell ref="D10:D11"/>
    <mergeCell ref="E10:F11"/>
    <mergeCell ref="G10:G11"/>
    <mergeCell ref="H10:H11"/>
    <mergeCell ref="A8:B9"/>
    <mergeCell ref="C8:C9"/>
    <mergeCell ref="D8:D9"/>
    <mergeCell ref="E8:F9"/>
    <mergeCell ref="G8:G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43:H43"/>
    <mergeCell ref="A44:H44"/>
    <mergeCell ref="G5:H5"/>
    <mergeCell ref="G4:H4"/>
    <mergeCell ref="C31:D32"/>
    <mergeCell ref="E31:F32"/>
    <mergeCell ref="G31:H32"/>
    <mergeCell ref="A33:B33"/>
    <mergeCell ref="C33:D33"/>
    <mergeCell ref="E33:F33"/>
    <mergeCell ref="G33:H33"/>
    <mergeCell ref="A26:B27"/>
    <mergeCell ref="C26:C27"/>
    <mergeCell ref="D26:D27"/>
    <mergeCell ref="E26:F27"/>
    <mergeCell ref="G26:G27"/>
  </mergeCells>
  <phoneticPr fontId="3" type="noConversion"/>
  <conditionalFormatting sqref="D8 D22 D10 D14 D18 D12 D16 D20 D24 D26 H8 H10:H27">
    <cfRule type="containsText" dxfId="4" priority="38" operator="containsText" text="불량">
      <formula>NOT(ISERROR(SEARCH("불량",D8)))</formula>
    </cfRule>
  </conditionalFormatting>
  <conditionalFormatting sqref="C8 C10:C27 G20 G22:G27 G8 G10:G18">
    <cfRule type="containsText" dxfId="3" priority="37" operator="containsText" text="양성">
      <formula>NOT(ISERROR(SEARCH("양성",C8)))</formula>
    </cfRule>
  </conditionalFormatting>
  <conditionalFormatting sqref="D8 D22 D10 D14 D18 D12 D16 D20 D24 D26 H8 H10:H27">
    <cfRule type="containsText" dxfId="2" priority="29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M23" sqref="M23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49" t="s">
        <v>59</v>
      </c>
      <c r="B1" s="80"/>
      <c r="C1" s="80"/>
      <c r="D1" s="80"/>
      <c r="E1" s="80"/>
      <c r="F1" s="80"/>
      <c r="G1" s="80"/>
      <c r="H1" s="80"/>
    </row>
    <row r="3" spans="1:8" x14ac:dyDescent="0.3">
      <c r="F3" s="76" t="s">
        <v>21</v>
      </c>
      <c r="G3" s="110" t="str">
        <f>'환경 16주'!G3:H3</f>
        <v>18-2632</v>
      </c>
      <c r="H3" s="111"/>
    </row>
    <row r="4" spans="1:8" x14ac:dyDescent="0.3">
      <c r="A4" s="4" t="s">
        <v>6</v>
      </c>
      <c r="B4" s="76" t="str">
        <f>'환경 16주'!B4</f>
        <v>화천농장</v>
      </c>
      <c r="C4" s="4" t="s">
        <v>7</v>
      </c>
      <c r="D4" s="185" t="str">
        <f>'환경 16주'!D4:E4</f>
        <v>2018.11.23</v>
      </c>
      <c r="E4" s="185"/>
      <c r="F4" s="4" t="s">
        <v>117</v>
      </c>
      <c r="G4" s="188" t="str">
        <f>'환경 16주'!G4:H4</f>
        <v>16주령</v>
      </c>
      <c r="H4" s="189"/>
    </row>
    <row r="5" spans="1:8" x14ac:dyDescent="0.3">
      <c r="A5" s="4" t="s">
        <v>62</v>
      </c>
      <c r="B5" s="79">
        <f>'환경 16주'!B5</f>
        <v>8315</v>
      </c>
      <c r="C5" s="4" t="s">
        <v>111</v>
      </c>
      <c r="D5" s="186">
        <f>'환경 16주'!D5:E5</f>
        <v>43433</v>
      </c>
      <c r="E5" s="187"/>
      <c r="F5" s="4" t="s">
        <v>8</v>
      </c>
      <c r="G5" s="188" t="str">
        <f>'환경 16주'!G5:H5</f>
        <v>김우용</v>
      </c>
      <c r="H5" s="189"/>
    </row>
    <row r="6" spans="1:8" ht="15.75" thickBot="1" x14ac:dyDescent="0.35"/>
    <row r="7" spans="1:8" ht="16.5" customHeight="1" x14ac:dyDescent="0.3">
      <c r="A7" s="146" t="s">
        <v>31</v>
      </c>
      <c r="B7" s="147"/>
      <c r="C7" s="174" t="s">
        <v>11</v>
      </c>
      <c r="D7" s="105"/>
      <c r="E7" s="148" t="s">
        <v>31</v>
      </c>
      <c r="F7" s="147"/>
      <c r="G7" s="174" t="s">
        <v>11</v>
      </c>
      <c r="H7" s="175"/>
    </row>
    <row r="8" spans="1:8" ht="18.75" customHeight="1" x14ac:dyDescent="0.3">
      <c r="A8" s="156">
        <f>IF('환경 16주'!A8:A9="","",'환경 16주'!A8:A9)</f>
        <v>111</v>
      </c>
      <c r="B8" s="157"/>
      <c r="C8" s="160" t="str">
        <f>IF('환경 16주'!D8="","",IF('환경 16주'!D8="불량","부적합",IF('환경 16주'!D8="주의","주의","적합")))</f>
        <v>적합</v>
      </c>
      <c r="D8" s="161"/>
      <c r="E8" s="164">
        <f>IF('환경 16주'!E8:E9="","",'환경 16주'!E8:E9)</f>
        <v>112</v>
      </c>
      <c r="F8" s="157"/>
      <c r="G8" s="160" t="str">
        <f>IF('환경 16주'!H8="","",IF('환경 16주'!H8="불량","부적합",IF('환경 16주'!H8="주의","주의","적합")))</f>
        <v>적합</v>
      </c>
      <c r="H8" s="166"/>
    </row>
    <row r="9" spans="1:8" ht="18.75" customHeight="1" x14ac:dyDescent="0.3">
      <c r="A9" s="168"/>
      <c r="B9" s="169"/>
      <c r="C9" s="170" t="str">
        <f>IF('환경 16주'!D9="불량","부적합",IF('환경 16주'!D9="주의","주의","적합"))</f>
        <v>적합</v>
      </c>
      <c r="D9" s="171"/>
      <c r="E9" s="172"/>
      <c r="F9" s="169"/>
      <c r="G9" s="170" t="str">
        <f>IF('환경 16주'!H9="불량","부적합",IF('환경 16주'!H9="주의","주의","적합"))</f>
        <v>적합</v>
      </c>
      <c r="H9" s="173"/>
    </row>
    <row r="10" spans="1:8" ht="18.75" customHeight="1" x14ac:dyDescent="0.3">
      <c r="A10" s="156">
        <f>IF('환경 16주'!A10:A11="","",'환경 16주'!A10:A11)</f>
        <v>121</v>
      </c>
      <c r="B10" s="157"/>
      <c r="C10" s="160" t="str">
        <f>IF('환경 16주'!D10="","",IF('환경 16주'!D10="불량","부적합",IF('환경 16주'!D10="주의","주의","적합")))</f>
        <v>주의</v>
      </c>
      <c r="D10" s="161"/>
      <c r="E10" s="164">
        <f>IF('환경 16주'!E10:E11="","",'환경 16주'!E10:E11)</f>
        <v>122</v>
      </c>
      <c r="F10" s="157"/>
      <c r="G10" s="160" t="str">
        <f>IF('환경 16주'!H10="","",IF('환경 16주'!H10="불량","부적합",IF('환경 16주'!H10="주의","주의","적합")))</f>
        <v>주의</v>
      </c>
      <c r="H10" s="166"/>
    </row>
    <row r="11" spans="1:8" ht="18.75" customHeight="1" x14ac:dyDescent="0.3">
      <c r="A11" s="168"/>
      <c r="B11" s="169"/>
      <c r="C11" s="170" t="str">
        <f>IF('환경 16주'!D11="불량","부적합",IF('환경 16주'!D11="주의","주의","적합"))</f>
        <v>적합</v>
      </c>
      <c r="D11" s="171"/>
      <c r="E11" s="172"/>
      <c r="F11" s="169"/>
      <c r="G11" s="170" t="str">
        <f>IF('환경 16주'!H11="불량","부적합",IF('환경 16주'!H11="주의","주의","적합"))</f>
        <v>적합</v>
      </c>
      <c r="H11" s="173"/>
    </row>
    <row r="12" spans="1:8" ht="18.75" customHeight="1" x14ac:dyDescent="0.3">
      <c r="A12" s="156">
        <f>IF('환경 16주'!A12:A13="","",'환경 16주'!A12:A13)</f>
        <v>211</v>
      </c>
      <c r="B12" s="157"/>
      <c r="C12" s="160" t="str">
        <f>IF('환경 16주'!D12="","",IF('환경 16주'!D12="불량","부적합",IF('환경 16주'!D12="주의","주의","적합")))</f>
        <v>적합</v>
      </c>
      <c r="D12" s="161"/>
      <c r="E12" s="164">
        <f>IF('환경 16주'!E12:E13="","",'환경 16주'!E12:E13)</f>
        <v>212</v>
      </c>
      <c r="F12" s="157"/>
      <c r="G12" s="160" t="str">
        <f>IF('환경 16주'!H12="","",IF('환경 16주'!H12="불량","부적합",IF('환경 16주'!H12="주의","주의","적합")))</f>
        <v>주의</v>
      </c>
      <c r="H12" s="166"/>
    </row>
    <row r="13" spans="1:8" ht="18.75" customHeight="1" x14ac:dyDescent="0.3">
      <c r="A13" s="168"/>
      <c r="B13" s="169"/>
      <c r="C13" s="170" t="str">
        <f>IF('환경 16주'!D13="불량","부적합",IF('환경 16주'!D13="주의","주의","적합"))</f>
        <v>적합</v>
      </c>
      <c r="D13" s="171"/>
      <c r="E13" s="172"/>
      <c r="F13" s="169"/>
      <c r="G13" s="170" t="str">
        <f>IF('환경 16주'!H13="불량","부적합",IF('환경 16주'!H13="주의","주의","적합"))</f>
        <v>적합</v>
      </c>
      <c r="H13" s="173"/>
    </row>
    <row r="14" spans="1:8" ht="18.75" customHeight="1" x14ac:dyDescent="0.3">
      <c r="A14" s="156">
        <f>IF('환경 16주'!A14:A15="","",'환경 16주'!A14:A15)</f>
        <v>221</v>
      </c>
      <c r="B14" s="157"/>
      <c r="C14" s="160" t="str">
        <f>IF('환경 16주'!D14="","",IF('환경 16주'!D14="불량","부적합",IF('환경 16주'!D14="주의","주의","적합")))</f>
        <v>적합</v>
      </c>
      <c r="D14" s="161"/>
      <c r="E14" s="164">
        <f>IF('환경 16주'!E14:E15="","",'환경 16주'!E14:E15)</f>
        <v>222</v>
      </c>
      <c r="F14" s="157"/>
      <c r="G14" s="160" t="str">
        <f>IF('환경 16주'!H14="","",IF('환경 16주'!H14="불량","부적합",IF('환경 16주'!H14="주의","주의","적합")))</f>
        <v>주의</v>
      </c>
      <c r="H14" s="166"/>
    </row>
    <row r="15" spans="1:8" ht="18.75" customHeight="1" x14ac:dyDescent="0.3">
      <c r="A15" s="168"/>
      <c r="B15" s="169"/>
      <c r="C15" s="170" t="str">
        <f>IF('환경 16주'!D15="불량","부적합",IF('환경 16주'!D15="주의","주의","적합"))</f>
        <v>적합</v>
      </c>
      <c r="D15" s="171"/>
      <c r="E15" s="172"/>
      <c r="F15" s="169"/>
      <c r="G15" s="170" t="str">
        <f>IF('환경 16주'!H15="불량","부적합",IF('환경 16주'!H15="주의","주의","적합"))</f>
        <v>적합</v>
      </c>
      <c r="H15" s="173"/>
    </row>
    <row r="16" spans="1:8" ht="18.75" customHeight="1" x14ac:dyDescent="0.3">
      <c r="A16" s="156">
        <f>IF('환경 16주'!A16:A17="","",'환경 16주'!A16:A17)</f>
        <v>311</v>
      </c>
      <c r="B16" s="157"/>
      <c r="C16" s="160" t="str">
        <f>IF('환경 16주'!D16="","",IF('환경 16주'!D16="불량","부적합",IF('환경 16주'!D16="주의","주의","적합")))</f>
        <v>주의</v>
      </c>
      <c r="D16" s="161"/>
      <c r="E16" s="164">
        <f>IF('환경 16주'!E16:E17="","",'환경 16주'!E16:E17)</f>
        <v>312</v>
      </c>
      <c r="F16" s="157"/>
      <c r="G16" s="160" t="str">
        <f>IF('환경 16주'!H16="","",IF('환경 16주'!H16="불량","부적합",IF('환경 16주'!H16="주의","주의","적합")))</f>
        <v>주의</v>
      </c>
      <c r="H16" s="166"/>
    </row>
    <row r="17" spans="1:8" ht="18.75" customHeight="1" x14ac:dyDescent="0.3">
      <c r="A17" s="168"/>
      <c r="B17" s="169"/>
      <c r="C17" s="170" t="str">
        <f>IF('환경 16주'!D17="불량","부적합",IF('환경 16주'!D17="주의","주의","적합"))</f>
        <v>적합</v>
      </c>
      <c r="D17" s="171"/>
      <c r="E17" s="172"/>
      <c r="F17" s="169"/>
      <c r="G17" s="170" t="str">
        <f>IF('환경 16주'!H17="불량","부적합",IF('환경 16주'!H17="주의","주의","적합"))</f>
        <v>적합</v>
      </c>
      <c r="H17" s="173"/>
    </row>
    <row r="18" spans="1:8" ht="18.75" customHeight="1" x14ac:dyDescent="0.3">
      <c r="A18" s="156">
        <f>IF('환경 16주'!A18:A19="","",'환경 16주'!A18:A19)</f>
        <v>321</v>
      </c>
      <c r="B18" s="157"/>
      <c r="C18" s="160" t="str">
        <f>IF('환경 16주'!D18="","",IF('환경 16주'!D18="불량","부적합",IF('환경 16주'!D18="주의","주의","적합")))</f>
        <v>주의</v>
      </c>
      <c r="D18" s="161"/>
      <c r="E18" s="164">
        <f>IF('환경 16주'!E18:E19="","",'환경 16주'!E18:E19)</f>
        <v>322</v>
      </c>
      <c r="F18" s="157"/>
      <c r="G18" s="160" t="str">
        <f>IF('환경 16주'!H18="","",IF('환경 16주'!H18="불량","부적합",IF('환경 16주'!H18="주의","주의","적합")))</f>
        <v>적합</v>
      </c>
      <c r="H18" s="166"/>
    </row>
    <row r="19" spans="1:8" ht="18.75" customHeight="1" x14ac:dyDescent="0.3">
      <c r="A19" s="168"/>
      <c r="B19" s="169"/>
      <c r="C19" s="170" t="str">
        <f>IF('환경 16주'!D19="불량","부적합",IF('환경 16주'!D19="주의","주의","적합"))</f>
        <v>적합</v>
      </c>
      <c r="D19" s="171"/>
      <c r="E19" s="172"/>
      <c r="F19" s="169"/>
      <c r="G19" s="170" t="str">
        <f>IF('환경 16주'!H19="불량","부적합",IF('환경 16주'!H19="주의","주의","적합"))</f>
        <v>적합</v>
      </c>
      <c r="H19" s="173"/>
    </row>
    <row r="20" spans="1:8" ht="18.75" customHeight="1" x14ac:dyDescent="0.3">
      <c r="A20" s="156" t="str">
        <f>IF('환경 16주'!A20:A21="","",'환경 16주'!A20:A21)</f>
        <v/>
      </c>
      <c r="B20" s="157"/>
      <c r="C20" s="160" t="str">
        <f>IF('환경 16주'!D20="","",IF('환경 16주'!D20="불량","부적합",IF('환경 16주'!D20="주의","주의","적합")))</f>
        <v/>
      </c>
      <c r="D20" s="161"/>
      <c r="E20" s="164" t="str">
        <f>IF('환경 16주'!E20:E21="","",'환경 16주'!E20:E21)</f>
        <v/>
      </c>
      <c r="F20" s="157"/>
      <c r="G20" s="160" t="str">
        <f>IF('환경 16주'!H20="","",IF('환경 16주'!H20="불량","부적합",IF('환경 16주'!H20="주의","주의","적합")))</f>
        <v/>
      </c>
      <c r="H20" s="166"/>
    </row>
    <row r="21" spans="1:8" ht="18.75" customHeight="1" x14ac:dyDescent="0.3">
      <c r="A21" s="168"/>
      <c r="B21" s="169"/>
      <c r="C21" s="170" t="str">
        <f>IF('환경 16주'!D21="불량","부적합",IF('환경 16주'!D21="주의","주의","적합"))</f>
        <v>적합</v>
      </c>
      <c r="D21" s="171"/>
      <c r="E21" s="172"/>
      <c r="F21" s="169"/>
      <c r="G21" s="170" t="str">
        <f>IF('환경 16주'!H21="불량","부적합",IF('환경 16주'!H21="주의","주의","적합"))</f>
        <v>적합</v>
      </c>
      <c r="H21" s="173"/>
    </row>
    <row r="22" spans="1:8" ht="18.75" customHeight="1" x14ac:dyDescent="0.3">
      <c r="A22" s="156" t="str">
        <f>IF('환경 16주'!A22:A23="","",'환경 16주'!A22:A23)</f>
        <v/>
      </c>
      <c r="B22" s="157"/>
      <c r="C22" s="160" t="str">
        <f>IF('환경 16주'!D22="","",IF('환경 16주'!D22="불량","부적합",IF('환경 16주'!D22="주의","주의","적합")))</f>
        <v/>
      </c>
      <c r="D22" s="161"/>
      <c r="E22" s="164" t="str">
        <f>IF('환경 16주'!E22:E23="","",'환경 16주'!E22:E23)</f>
        <v/>
      </c>
      <c r="F22" s="157"/>
      <c r="G22" s="160" t="str">
        <f>IF('환경 16주'!H22="","",IF('환경 16주'!H22="불량","부적합",IF('환경 16주'!H22="주의","주의","적합")))</f>
        <v/>
      </c>
      <c r="H22" s="166"/>
    </row>
    <row r="23" spans="1:8" ht="18.75" customHeight="1" x14ac:dyDescent="0.3">
      <c r="A23" s="168"/>
      <c r="B23" s="169"/>
      <c r="C23" s="170" t="str">
        <f>IF('환경 16주'!D23="불량","부적합",IF('환경 16주'!D23="주의","주의","적합"))</f>
        <v>적합</v>
      </c>
      <c r="D23" s="171"/>
      <c r="E23" s="172"/>
      <c r="F23" s="169"/>
      <c r="G23" s="170" t="str">
        <f>IF('환경 16주'!H23="불량","부적합",IF('환경 16주'!H23="주의","주의","적합"))</f>
        <v>적합</v>
      </c>
      <c r="H23" s="173"/>
    </row>
    <row r="24" spans="1:8" ht="18.75" customHeight="1" x14ac:dyDescent="0.3">
      <c r="A24" s="156" t="str">
        <f>IF('환경 16주'!A24:A25="","",'환경 16주'!A24:A25)</f>
        <v/>
      </c>
      <c r="B24" s="157"/>
      <c r="C24" s="160" t="str">
        <f>IF('환경 16주'!D24="","",IF('환경 16주'!D24="불량","부적합",IF('환경 16주'!D24="주의","주의","적합")))</f>
        <v/>
      </c>
      <c r="D24" s="161"/>
      <c r="E24" s="164" t="str">
        <f>IF('환경 16주'!E24:E25="","",'환경 16주'!E24:E25)</f>
        <v/>
      </c>
      <c r="F24" s="157"/>
      <c r="G24" s="160" t="str">
        <f>IF('환경 16주'!H24="","",IF('환경 16주'!H24="불량","부적합",IF('환경 16주'!H24="주의","주의","적합")))</f>
        <v/>
      </c>
      <c r="H24" s="166"/>
    </row>
    <row r="25" spans="1:8" ht="18.75" customHeight="1" x14ac:dyDescent="0.3">
      <c r="A25" s="168"/>
      <c r="B25" s="169"/>
      <c r="C25" s="170" t="str">
        <f>IF('환경 16주'!D25="불량","부적합",IF('환경 16주'!D25="주의","주의","적합"))</f>
        <v>적합</v>
      </c>
      <c r="D25" s="171"/>
      <c r="E25" s="172"/>
      <c r="F25" s="169"/>
      <c r="G25" s="170" t="str">
        <f>IF('환경 16주'!H25="불량","부적합",IF('환경 16주'!H25="주의","주의","적합"))</f>
        <v>적합</v>
      </c>
      <c r="H25" s="173"/>
    </row>
    <row r="26" spans="1:8" ht="18.75" customHeight="1" x14ac:dyDescent="0.3">
      <c r="A26" s="156" t="str">
        <f>IF('환경 16주'!A26:A27="","",'환경 16주'!A26:A27)</f>
        <v/>
      </c>
      <c r="B26" s="157"/>
      <c r="C26" s="160" t="str">
        <f>IF('환경 16주'!D26="","",IF('환경 16주'!D26="불량","부적합",IF('환경 16주'!D26="주의","주의","적합")))</f>
        <v/>
      </c>
      <c r="D26" s="161"/>
      <c r="E26" s="164" t="str">
        <f>IF('환경 16주'!E26:E27="","",'환경 16주'!E26:E27)</f>
        <v/>
      </c>
      <c r="F26" s="157"/>
      <c r="G26" s="160" t="str">
        <f>IF('환경 16주'!H26="","",IF('환경 16주'!H26="불량","부적합",IF('환경 16주'!H26="주의","주의","적합")))</f>
        <v/>
      </c>
      <c r="H26" s="166"/>
    </row>
    <row r="27" spans="1:8" ht="18.75" customHeight="1" thickBot="1" x14ac:dyDescent="0.35">
      <c r="A27" s="158"/>
      <c r="B27" s="159"/>
      <c r="C27" s="162" t="str">
        <f>IF('환경 16주'!D27="불량","부적합",IF('환경 16주'!D27="주의","주의","적합"))</f>
        <v>적합</v>
      </c>
      <c r="D27" s="163"/>
      <c r="E27" s="165"/>
      <c r="F27" s="159"/>
      <c r="G27" s="162" t="str">
        <f>IF('환경 16주'!H27="불량","부적합",IF('환경 16주'!H27="주의","주의","적합"))</f>
        <v>적합</v>
      </c>
      <c r="H27" s="167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36</v>
      </c>
    </row>
    <row r="31" spans="1:8" ht="16.5" customHeight="1" x14ac:dyDescent="0.3">
      <c r="A31" s="16"/>
      <c r="B31" s="17" t="s">
        <v>11</v>
      </c>
      <c r="C31" s="118" t="s">
        <v>51</v>
      </c>
      <c r="D31" s="118"/>
      <c r="E31" s="118" t="s">
        <v>38</v>
      </c>
      <c r="F31" s="118"/>
      <c r="G31" s="118" t="s">
        <v>40</v>
      </c>
      <c r="H31" s="118"/>
    </row>
    <row r="32" spans="1:8" x14ac:dyDescent="0.3">
      <c r="A32" s="18" t="s">
        <v>10</v>
      </c>
      <c r="B32" s="9"/>
      <c r="C32" s="118"/>
      <c r="D32" s="118"/>
      <c r="E32" s="118"/>
      <c r="F32" s="118"/>
      <c r="G32" s="118"/>
      <c r="H32" s="118"/>
    </row>
    <row r="33" spans="1:8" ht="17.25" customHeight="1" x14ac:dyDescent="0.3">
      <c r="A33" s="119" t="s">
        <v>42</v>
      </c>
      <c r="B33" s="96"/>
      <c r="C33" s="119" t="s">
        <v>44</v>
      </c>
      <c r="D33" s="119"/>
      <c r="E33" s="103" t="s">
        <v>45</v>
      </c>
      <c r="F33" s="103"/>
      <c r="G33" s="96" t="s">
        <v>46</v>
      </c>
      <c r="H33" s="96"/>
    </row>
    <row r="35" spans="1:8" x14ac:dyDescent="0.3">
      <c r="A35" s="19" t="s">
        <v>48</v>
      </c>
      <c r="B35" s="10"/>
      <c r="C35" s="10"/>
      <c r="D35" s="10"/>
      <c r="E35" s="10"/>
      <c r="F35" s="10"/>
      <c r="G35" s="10"/>
      <c r="H35" s="11"/>
    </row>
    <row r="36" spans="1:8" x14ac:dyDescent="0.3">
      <c r="A36" s="20" t="s">
        <v>113</v>
      </c>
      <c r="B36" s="12"/>
      <c r="C36" s="12"/>
      <c r="D36" s="12"/>
      <c r="E36" s="12"/>
      <c r="F36" s="12"/>
      <c r="G36" s="12"/>
      <c r="H36" s="13"/>
    </row>
    <row r="37" spans="1:8" x14ac:dyDescent="0.3">
      <c r="A37" s="20"/>
      <c r="B37" s="12"/>
      <c r="C37" s="12"/>
      <c r="D37" s="12"/>
      <c r="E37" s="12"/>
      <c r="F37" s="12"/>
      <c r="G37" s="12"/>
      <c r="H37" s="13"/>
    </row>
    <row r="38" spans="1:8" x14ac:dyDescent="0.3">
      <c r="A38" s="20"/>
      <c r="B38" s="12"/>
      <c r="C38" s="12"/>
      <c r="D38" s="12"/>
      <c r="E38" s="12"/>
      <c r="F38" s="12"/>
      <c r="G38" s="12"/>
      <c r="H38" s="13"/>
    </row>
    <row r="39" spans="1:8" x14ac:dyDescent="0.3">
      <c r="A39" s="20"/>
      <c r="B39" s="12"/>
      <c r="C39" s="12"/>
      <c r="D39" s="12"/>
      <c r="E39" s="12"/>
      <c r="F39" s="12"/>
      <c r="G39" s="12"/>
      <c r="H39" s="13"/>
    </row>
    <row r="40" spans="1:8" x14ac:dyDescent="0.3">
      <c r="A40" s="22"/>
      <c r="B40" s="14"/>
      <c r="C40" s="14"/>
      <c r="D40" s="14"/>
      <c r="E40" s="14"/>
      <c r="F40" s="14"/>
      <c r="G40" s="14"/>
      <c r="H40" s="15"/>
    </row>
    <row r="42" spans="1:8" x14ac:dyDescent="0.3">
      <c r="A42" s="94" t="s">
        <v>22</v>
      </c>
      <c r="B42" s="94"/>
      <c r="C42" s="94"/>
      <c r="D42" s="94"/>
      <c r="E42" s="94"/>
      <c r="F42" s="94"/>
      <c r="G42" s="94"/>
      <c r="H42" s="94"/>
    </row>
    <row r="43" spans="1:8" ht="17.25" x14ac:dyDescent="0.3">
      <c r="A43" s="95" t="s">
        <v>23</v>
      </c>
      <c r="B43" s="95"/>
      <c r="C43" s="95"/>
      <c r="D43" s="95"/>
      <c r="E43" s="95"/>
      <c r="F43" s="95"/>
      <c r="G43" s="95"/>
      <c r="H43" s="95"/>
    </row>
  </sheetData>
  <mergeCells count="59">
    <mergeCell ref="A1:H1"/>
    <mergeCell ref="G3:H3"/>
    <mergeCell ref="D4:E4"/>
    <mergeCell ref="D5:E5"/>
    <mergeCell ref="G4:H4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" priority="2" operator="containsText" text="부적합">
      <formula>NOT(ISERROR(SEARCH("부적합",C8)))</formula>
    </cfRule>
  </conditionalFormatting>
  <conditionalFormatting sqref="C8 E8 C10:E27 G8 G10:H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2"/>
  <sheetViews>
    <sheetView zoomScaleNormal="100" workbookViewId="0">
      <selection activeCell="E10" sqref="E10:F11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80" t="s">
        <v>19</v>
      </c>
      <c r="B1" s="80"/>
      <c r="C1" s="80"/>
      <c r="D1" s="80"/>
      <c r="E1" s="80"/>
      <c r="F1" s="80"/>
      <c r="G1" s="80"/>
      <c r="H1" s="80"/>
    </row>
    <row r="3" spans="1:8" x14ac:dyDescent="0.3">
      <c r="F3" s="23" t="s">
        <v>21</v>
      </c>
      <c r="G3" s="110" t="str">
        <f>'세척 후'!G3:H3</f>
        <v>18-1663</v>
      </c>
      <c r="H3" s="111"/>
    </row>
    <row r="4" spans="1:8" x14ac:dyDescent="0.3">
      <c r="A4" s="4" t="s">
        <v>6</v>
      </c>
      <c r="B4" s="5" t="str">
        <f>'세척 후'!B4</f>
        <v>화천농장</v>
      </c>
      <c r="C4" s="4" t="s">
        <v>7</v>
      </c>
      <c r="D4" s="102">
        <f>'세척 후'!D4:E4</f>
        <v>43304</v>
      </c>
      <c r="E4" s="102"/>
      <c r="F4" s="4" t="s">
        <v>8</v>
      </c>
      <c r="G4" s="103" t="str">
        <f>'세척 후'!G4:H4</f>
        <v>윤재성</v>
      </c>
      <c r="H4" s="104"/>
    </row>
    <row r="5" spans="1:8" ht="15.75" thickBot="1" x14ac:dyDescent="0.35"/>
    <row r="6" spans="1:8" ht="16.5" customHeight="1" x14ac:dyDescent="0.3">
      <c r="A6" s="6" t="s">
        <v>0</v>
      </c>
      <c r="B6" s="7" t="s">
        <v>1</v>
      </c>
      <c r="C6" s="105" t="s">
        <v>11</v>
      </c>
      <c r="D6" s="106"/>
      <c r="E6" s="25" t="s">
        <v>0</v>
      </c>
      <c r="F6" s="7" t="s">
        <v>1</v>
      </c>
      <c r="G6" s="105" t="s">
        <v>11</v>
      </c>
      <c r="H6" s="107"/>
    </row>
    <row r="7" spans="1:8" ht="16.5" customHeight="1" x14ac:dyDescent="0.3">
      <c r="A7" s="99">
        <f>IF('세척 후'!A7:A9="","",'세척 후'!A7:A9)</f>
        <v>111</v>
      </c>
      <c r="B7" s="33" t="s">
        <v>25</v>
      </c>
      <c r="C7" s="97" t="str">
        <f>IF('세척 후'!D7="","",IF('세척 후'!D7="불량","불량","적합"))</f>
        <v>적합</v>
      </c>
      <c r="D7" s="101"/>
      <c r="E7" s="108">
        <f>IF('세척 후'!E7:E9="","",'세척 후'!E7:E9)</f>
        <v>112</v>
      </c>
      <c r="F7" s="33" t="s">
        <v>25</v>
      </c>
      <c r="G7" s="97" t="str">
        <f>IF('세척 후'!H7="","",IF('세척 후'!H7="불량","불량","적합"))</f>
        <v>적합</v>
      </c>
      <c r="H7" s="98"/>
    </row>
    <row r="8" spans="1:8" x14ac:dyDescent="0.3">
      <c r="A8" s="100"/>
      <c r="B8" s="33" t="s">
        <v>24</v>
      </c>
      <c r="C8" s="97" t="str">
        <f>IF('세척 후'!D8="","",IF('세척 후'!D8="불량","불량","적합"))</f>
        <v>적합</v>
      </c>
      <c r="D8" s="101"/>
      <c r="E8" s="109"/>
      <c r="F8" s="33" t="s">
        <v>24</v>
      </c>
      <c r="G8" s="97" t="str">
        <f>IF('세척 후'!H8="","",IF('세척 후'!H8="불량","불량","적합"))</f>
        <v>적합</v>
      </c>
      <c r="H8" s="98"/>
    </row>
    <row r="9" spans="1:8" x14ac:dyDescent="0.3">
      <c r="A9" s="100"/>
      <c r="B9" s="34" t="s">
        <v>4</v>
      </c>
      <c r="C9" s="97" t="str">
        <f>IF('세척 후'!D9="","",IF('세척 후'!D9="불량","불량","적합"))</f>
        <v>적합</v>
      </c>
      <c r="D9" s="101"/>
      <c r="E9" s="109"/>
      <c r="F9" s="34" t="s">
        <v>4</v>
      </c>
      <c r="G9" s="97" t="str">
        <f>IF('세척 후'!H9="","",IF('세척 후'!H9="불량","불량","적합"))</f>
        <v>적합</v>
      </c>
      <c r="H9" s="98"/>
    </row>
    <row r="10" spans="1:8" x14ac:dyDescent="0.3">
      <c r="A10" s="99">
        <f>IF('세척 후'!A10:A12="","",'세척 후'!A10:A12)</f>
        <v>121</v>
      </c>
      <c r="B10" s="33" t="s">
        <v>25</v>
      </c>
      <c r="C10" s="97" t="str">
        <f>IF('세척 후'!D10="","",IF('세척 후'!D10="불량","불량","적합"))</f>
        <v>적합</v>
      </c>
      <c r="D10" s="101"/>
      <c r="E10" s="108">
        <f>IF('세척 후'!E10:E12="","",'세척 후'!E10:E12)</f>
        <v>122</v>
      </c>
      <c r="F10" s="33" t="s">
        <v>25</v>
      </c>
      <c r="G10" s="97" t="str">
        <f>IF('세척 후'!H10="","",IF('세척 후'!H10="불량","불량","적합"))</f>
        <v>적합</v>
      </c>
      <c r="H10" s="98"/>
    </row>
    <row r="11" spans="1:8" x14ac:dyDescent="0.3">
      <c r="A11" s="100"/>
      <c r="B11" s="33" t="s">
        <v>24</v>
      </c>
      <c r="C11" s="97" t="str">
        <f>IF('세척 후'!D11="","",IF('세척 후'!D11="불량","불량","적합"))</f>
        <v>적합</v>
      </c>
      <c r="D11" s="101"/>
      <c r="E11" s="109"/>
      <c r="F11" s="33" t="s">
        <v>24</v>
      </c>
      <c r="G11" s="97" t="str">
        <f>IF('세척 후'!H11="","",IF('세척 후'!H11="불량","불량","적합"))</f>
        <v>적합</v>
      </c>
      <c r="H11" s="98"/>
    </row>
    <row r="12" spans="1:8" x14ac:dyDescent="0.3">
      <c r="A12" s="100"/>
      <c r="B12" s="34" t="s">
        <v>4</v>
      </c>
      <c r="C12" s="97" t="str">
        <f>IF('세척 후'!D12="","",IF('세척 후'!D12="불량","불량","적합"))</f>
        <v>적합</v>
      </c>
      <c r="D12" s="101"/>
      <c r="E12" s="109"/>
      <c r="F12" s="34" t="s">
        <v>4</v>
      </c>
      <c r="G12" s="97" t="str">
        <f>IF('세척 후'!H12="","",IF('세척 후'!H12="불량","불량","적합"))</f>
        <v>적합</v>
      </c>
      <c r="H12" s="98"/>
    </row>
    <row r="13" spans="1:8" x14ac:dyDescent="0.3">
      <c r="A13" s="99">
        <f>IF('세척 후'!A13:A15="","",'세척 후'!A13:A15)</f>
        <v>211</v>
      </c>
      <c r="B13" s="33" t="s">
        <v>25</v>
      </c>
      <c r="C13" s="97" t="str">
        <f>IF('세척 후'!D13="","",IF('세척 후'!D13="불량","불량","적합"))</f>
        <v>적합</v>
      </c>
      <c r="D13" s="101"/>
      <c r="E13" s="108">
        <f>IF('세척 후'!E13:E15="","",'세척 후'!E13:E15)</f>
        <v>212</v>
      </c>
      <c r="F13" s="33" t="s">
        <v>25</v>
      </c>
      <c r="G13" s="97" t="str">
        <f>IF('세척 후'!H13="","",IF('세척 후'!H13="불량","불량","적합"))</f>
        <v>적합</v>
      </c>
      <c r="H13" s="98"/>
    </row>
    <row r="14" spans="1:8" x14ac:dyDescent="0.3">
      <c r="A14" s="100"/>
      <c r="B14" s="33" t="s">
        <v>24</v>
      </c>
      <c r="C14" s="97" t="str">
        <f>IF('세척 후'!D14="","",IF('세척 후'!D14="불량","불량","적합"))</f>
        <v>적합</v>
      </c>
      <c r="D14" s="101"/>
      <c r="E14" s="109"/>
      <c r="F14" s="33" t="s">
        <v>24</v>
      </c>
      <c r="G14" s="97" t="str">
        <f>IF('세척 후'!H14="","",IF('세척 후'!H14="불량","불량","적합"))</f>
        <v>불량</v>
      </c>
      <c r="H14" s="98"/>
    </row>
    <row r="15" spans="1:8" x14ac:dyDescent="0.3">
      <c r="A15" s="100"/>
      <c r="B15" s="34" t="s">
        <v>4</v>
      </c>
      <c r="C15" s="97" t="str">
        <f>IF('세척 후'!D15="","",IF('세척 후'!D15="불량","불량","적합"))</f>
        <v>적합</v>
      </c>
      <c r="D15" s="101"/>
      <c r="E15" s="109"/>
      <c r="F15" s="34" t="s">
        <v>4</v>
      </c>
      <c r="G15" s="97" t="str">
        <f>IF('세척 후'!H15="","",IF('세척 후'!H15="불량","불량","적합"))</f>
        <v>적합</v>
      </c>
      <c r="H15" s="98"/>
    </row>
    <row r="16" spans="1:8" x14ac:dyDescent="0.3">
      <c r="A16" s="99">
        <f>IF('세척 후'!A16:A18="","",'세척 후'!A16:A18)</f>
        <v>221</v>
      </c>
      <c r="B16" s="33" t="s">
        <v>25</v>
      </c>
      <c r="C16" s="97" t="str">
        <f>IF('세척 후'!D16="","",IF('세척 후'!D16="불량","불량","적합"))</f>
        <v>적합</v>
      </c>
      <c r="D16" s="101"/>
      <c r="E16" s="108">
        <f>IF('세척 후'!E16:E18="","",'세척 후'!E16:E18)</f>
        <v>222</v>
      </c>
      <c r="F16" s="33" t="s">
        <v>25</v>
      </c>
      <c r="G16" s="97" t="str">
        <f>IF('세척 후'!H16="","",IF('세척 후'!H16="불량","불량","적합"))</f>
        <v>적합</v>
      </c>
      <c r="H16" s="98"/>
    </row>
    <row r="17" spans="1:8" x14ac:dyDescent="0.3">
      <c r="A17" s="100"/>
      <c r="B17" s="33" t="s">
        <v>24</v>
      </c>
      <c r="C17" s="97" t="str">
        <f>IF('세척 후'!D17="","",IF('세척 후'!D17="불량","불량","적합"))</f>
        <v>적합</v>
      </c>
      <c r="D17" s="101"/>
      <c r="E17" s="109"/>
      <c r="F17" s="33" t="s">
        <v>24</v>
      </c>
      <c r="G17" s="97" t="str">
        <f>IF('세척 후'!H17="","",IF('세척 후'!H17="불량","불량","적합"))</f>
        <v>적합</v>
      </c>
      <c r="H17" s="98"/>
    </row>
    <row r="18" spans="1:8" x14ac:dyDescent="0.3">
      <c r="A18" s="100"/>
      <c r="B18" s="34" t="s">
        <v>4</v>
      </c>
      <c r="C18" s="97" t="str">
        <f>IF('세척 후'!D18="","",IF('세척 후'!D18="불량","불량","적합"))</f>
        <v>적합</v>
      </c>
      <c r="D18" s="101"/>
      <c r="E18" s="109"/>
      <c r="F18" s="34" t="s">
        <v>4</v>
      </c>
      <c r="G18" s="97" t="str">
        <f>IF('세척 후'!H18="","",IF('세척 후'!H18="불량","불량","적합"))</f>
        <v>적합</v>
      </c>
      <c r="H18" s="98"/>
    </row>
    <row r="19" spans="1:8" x14ac:dyDescent="0.3">
      <c r="A19" s="99">
        <f>IF('세척 후'!A19:A21="","",'세척 후'!A19:A21)</f>
        <v>311</v>
      </c>
      <c r="B19" s="33" t="s">
        <v>25</v>
      </c>
      <c r="C19" s="97" t="str">
        <f>IF('세척 후'!D19="","",IF('세척 후'!D19="불량","불량","적합"))</f>
        <v>적합</v>
      </c>
      <c r="D19" s="101"/>
      <c r="E19" s="108">
        <f>IF('세척 후'!E19:E21="","",'세척 후'!E19:E21)</f>
        <v>312</v>
      </c>
      <c r="F19" s="33" t="s">
        <v>25</v>
      </c>
      <c r="G19" s="97" t="str">
        <f>IF('세척 후'!H19="","",IF('세척 후'!H19="불량","불량","적합"))</f>
        <v>적합</v>
      </c>
      <c r="H19" s="98"/>
    </row>
    <row r="20" spans="1:8" x14ac:dyDescent="0.3">
      <c r="A20" s="100"/>
      <c r="B20" s="33" t="s">
        <v>24</v>
      </c>
      <c r="C20" s="97" t="str">
        <f>IF('세척 후'!D20="","",IF('세척 후'!D20="불량","불량","적합"))</f>
        <v>불량</v>
      </c>
      <c r="D20" s="101"/>
      <c r="E20" s="109"/>
      <c r="F20" s="33" t="s">
        <v>24</v>
      </c>
      <c r="G20" s="97" t="str">
        <f>IF('세척 후'!H20="","",IF('세척 후'!H20="불량","불량","적합"))</f>
        <v>불량</v>
      </c>
      <c r="H20" s="98"/>
    </row>
    <row r="21" spans="1:8" x14ac:dyDescent="0.3">
      <c r="A21" s="100"/>
      <c r="B21" s="34" t="s">
        <v>4</v>
      </c>
      <c r="C21" s="97" t="str">
        <f>IF('세척 후'!D21="","",IF('세척 후'!D21="불량","불량","적합"))</f>
        <v>적합</v>
      </c>
      <c r="D21" s="101"/>
      <c r="E21" s="109"/>
      <c r="F21" s="34" t="s">
        <v>4</v>
      </c>
      <c r="G21" s="97" t="str">
        <f>IF('세척 후'!H21="","",IF('세척 후'!H21="불량","불량","적합"))</f>
        <v>적합</v>
      </c>
      <c r="H21" s="98"/>
    </row>
    <row r="22" spans="1:8" x14ac:dyDescent="0.3">
      <c r="A22" s="99">
        <f>IF('세척 후'!A22:A24="","",'세척 후'!A22:A24)</f>
        <v>321</v>
      </c>
      <c r="B22" s="33" t="s">
        <v>25</v>
      </c>
      <c r="C22" s="97" t="str">
        <f>IF('세척 후'!D22="","",IF('세척 후'!D22="불량","불량","적합"))</f>
        <v>적합</v>
      </c>
      <c r="D22" s="101"/>
      <c r="E22" s="108">
        <f>IF('세척 후'!E22:E24="","",'세척 후'!E22:E24)</f>
        <v>322</v>
      </c>
      <c r="F22" s="33" t="s">
        <v>25</v>
      </c>
      <c r="G22" s="97" t="str">
        <f>IF('세척 후'!H22="","",IF('세척 후'!H22="불량","불량","적합"))</f>
        <v>적합</v>
      </c>
      <c r="H22" s="98"/>
    </row>
    <row r="23" spans="1:8" x14ac:dyDescent="0.3">
      <c r="A23" s="100"/>
      <c r="B23" s="33" t="s">
        <v>24</v>
      </c>
      <c r="C23" s="97" t="str">
        <f>IF('세척 후'!D23="","",IF('세척 후'!D23="불량","불량","적합"))</f>
        <v>적합</v>
      </c>
      <c r="D23" s="101"/>
      <c r="E23" s="109"/>
      <c r="F23" s="33" t="s">
        <v>24</v>
      </c>
      <c r="G23" s="97" t="str">
        <f>IF('세척 후'!H23="","",IF('세척 후'!H23="불량","불량","적합"))</f>
        <v>적합</v>
      </c>
      <c r="H23" s="98"/>
    </row>
    <row r="24" spans="1:8" x14ac:dyDescent="0.3">
      <c r="A24" s="100"/>
      <c r="B24" s="34" t="s">
        <v>4</v>
      </c>
      <c r="C24" s="97" t="str">
        <f>IF('세척 후'!D24="","",IF('세척 후'!D24="불량","불량","적합"))</f>
        <v>적합</v>
      </c>
      <c r="D24" s="101"/>
      <c r="E24" s="109"/>
      <c r="F24" s="34" t="s">
        <v>4</v>
      </c>
      <c r="G24" s="97" t="str">
        <f>IF('세척 후'!H24="","",IF('세척 후'!H24="불량","불량","적합"))</f>
        <v>적합</v>
      </c>
      <c r="H24" s="98"/>
    </row>
    <row r="25" spans="1:8" x14ac:dyDescent="0.3">
      <c r="A25" s="99">
        <f>IF('세척 후'!A25:A27="","",'세척 후'!A25:A27)</f>
        <v>411</v>
      </c>
      <c r="B25" s="35" t="s">
        <v>25</v>
      </c>
      <c r="C25" s="97" t="str">
        <f>IF('세척 후'!D25="","",IF('세척 후'!D25="불량","불량","적합"))</f>
        <v>적합</v>
      </c>
      <c r="D25" s="101"/>
      <c r="E25" s="108">
        <f>IF('세척 후'!E25:E27="","",'세척 후'!E25:E27)</f>
        <v>412</v>
      </c>
      <c r="F25" s="35" t="s">
        <v>25</v>
      </c>
      <c r="G25" s="97" t="str">
        <f>IF('세척 후'!H25="","",IF('세척 후'!H25="불량","불량","적합"))</f>
        <v>적합</v>
      </c>
      <c r="H25" s="98"/>
    </row>
    <row r="26" spans="1:8" x14ac:dyDescent="0.3">
      <c r="A26" s="100"/>
      <c r="B26" s="35" t="s">
        <v>24</v>
      </c>
      <c r="C26" s="97" t="str">
        <f>IF('세척 후'!D26="","",IF('세척 후'!D26="불량","불량","적합"))</f>
        <v>불량</v>
      </c>
      <c r="D26" s="101"/>
      <c r="E26" s="109"/>
      <c r="F26" s="35" t="s">
        <v>24</v>
      </c>
      <c r="G26" s="97" t="str">
        <f>IF('세척 후'!H26="","",IF('세척 후'!H26="불량","불량","적합"))</f>
        <v>불량</v>
      </c>
      <c r="H26" s="98"/>
    </row>
    <row r="27" spans="1:8" x14ac:dyDescent="0.3">
      <c r="A27" s="100"/>
      <c r="B27" s="36" t="s">
        <v>4</v>
      </c>
      <c r="C27" s="97" t="str">
        <f>IF('세척 후'!D27="","",IF('세척 후'!D27="불량","불량","적합"))</f>
        <v>적합</v>
      </c>
      <c r="D27" s="101"/>
      <c r="E27" s="109"/>
      <c r="F27" s="36" t="s">
        <v>4</v>
      </c>
      <c r="G27" s="97" t="str">
        <f>IF('세척 후'!H27="","",IF('세척 후'!H27="불량","불량","적합"))</f>
        <v>적합</v>
      </c>
      <c r="H27" s="98"/>
    </row>
    <row r="28" spans="1:8" x14ac:dyDescent="0.3">
      <c r="A28" s="99">
        <f>IF('세척 후'!A28:A30="","",'세척 후'!A28:A30)</f>
        <v>421</v>
      </c>
      <c r="B28" s="35" t="s">
        <v>25</v>
      </c>
      <c r="C28" s="97" t="str">
        <f>IF('세척 후'!D28="","",IF('세척 후'!D28="불량","불량","적합"))</f>
        <v>적합</v>
      </c>
      <c r="D28" s="101"/>
      <c r="E28" s="108">
        <f>IF('세척 후'!E28:E30="","",'세척 후'!E28:E30)</f>
        <v>422</v>
      </c>
      <c r="F28" s="35" t="s">
        <v>25</v>
      </c>
      <c r="G28" s="97" t="str">
        <f>IF('세척 후'!H28="","",IF('세척 후'!H28="불량","불량","적합"))</f>
        <v>적합</v>
      </c>
      <c r="H28" s="98"/>
    </row>
    <row r="29" spans="1:8" x14ac:dyDescent="0.3">
      <c r="A29" s="100"/>
      <c r="B29" s="33" t="s">
        <v>24</v>
      </c>
      <c r="C29" s="97" t="str">
        <f>IF('세척 후'!D29="","",IF('세척 후'!D29="불량","불량","적합"))</f>
        <v>적합</v>
      </c>
      <c r="D29" s="116"/>
      <c r="E29" s="109"/>
      <c r="F29" s="33" t="s">
        <v>24</v>
      </c>
      <c r="G29" s="97" t="str">
        <f>IF('세척 후'!H29="","",IF('세척 후'!H29="불량","불량","적합"))</f>
        <v>적합</v>
      </c>
      <c r="H29" s="98"/>
    </row>
    <row r="30" spans="1:8" ht="15.75" thickBot="1" x14ac:dyDescent="0.35">
      <c r="A30" s="112"/>
      <c r="B30" s="37" t="s">
        <v>4</v>
      </c>
      <c r="C30" s="113" t="str">
        <f>IF('세척 후'!D30="","",IF('세척 후'!D30="불량","불량","적합"))</f>
        <v>적합</v>
      </c>
      <c r="D30" s="117"/>
      <c r="E30" s="115"/>
      <c r="F30" s="37" t="s">
        <v>4</v>
      </c>
      <c r="G30" s="113" t="str">
        <f>IF('세척 후'!H30="","",IF('세척 후'!H30="불량","불량","적합"))</f>
        <v>적합</v>
      </c>
      <c r="H30" s="114"/>
    </row>
    <row r="31" spans="1:8" x14ac:dyDescent="0.3">
      <c r="A31" s="3" t="s">
        <v>5</v>
      </c>
    </row>
    <row r="33" spans="1:8" x14ac:dyDescent="0.3">
      <c r="A33" s="19" t="s">
        <v>20</v>
      </c>
      <c r="B33" s="10"/>
      <c r="C33" s="10"/>
      <c r="D33" s="10"/>
      <c r="E33" s="10"/>
      <c r="F33" s="10"/>
      <c r="G33" s="10"/>
      <c r="H33" s="11"/>
    </row>
    <row r="34" spans="1:8" x14ac:dyDescent="0.3">
      <c r="A34" s="20" t="s">
        <v>27</v>
      </c>
      <c r="B34" s="12"/>
      <c r="C34" s="12"/>
      <c r="D34" s="12"/>
      <c r="E34" s="12"/>
      <c r="F34" s="12"/>
      <c r="G34" s="12"/>
      <c r="H34" s="13"/>
    </row>
    <row r="35" spans="1:8" x14ac:dyDescent="0.3">
      <c r="A35" s="21" t="s">
        <v>28</v>
      </c>
      <c r="B35" s="12"/>
      <c r="C35" s="12"/>
      <c r="D35" s="12"/>
      <c r="E35" s="12"/>
      <c r="F35" s="12"/>
      <c r="G35" s="12"/>
      <c r="H35" s="13"/>
    </row>
    <row r="36" spans="1:8" x14ac:dyDescent="0.3">
      <c r="A36" s="21"/>
      <c r="B36" s="12"/>
      <c r="C36" s="12"/>
      <c r="D36" s="12"/>
      <c r="E36" s="12"/>
      <c r="F36" s="12"/>
      <c r="G36" s="12"/>
      <c r="H36" s="13"/>
    </row>
    <row r="37" spans="1:8" x14ac:dyDescent="0.3">
      <c r="A37" s="20"/>
      <c r="B37" s="12"/>
      <c r="C37" s="12"/>
      <c r="D37" s="12"/>
      <c r="E37" s="12"/>
      <c r="F37" s="12"/>
      <c r="G37" s="12"/>
      <c r="H37" s="13"/>
    </row>
    <row r="38" spans="1:8" x14ac:dyDescent="0.3">
      <c r="A38" s="22"/>
      <c r="B38" s="14"/>
      <c r="C38" s="14"/>
      <c r="D38" s="14"/>
      <c r="E38" s="14"/>
      <c r="F38" s="14"/>
      <c r="G38" s="14"/>
      <c r="H38" s="15"/>
    </row>
    <row r="41" spans="1:8" x14ac:dyDescent="0.3">
      <c r="A41" s="94" t="s">
        <v>22</v>
      </c>
      <c r="B41" s="94"/>
      <c r="C41" s="94"/>
      <c r="D41" s="94"/>
      <c r="E41" s="94"/>
      <c r="F41" s="94"/>
      <c r="G41" s="94"/>
      <c r="H41" s="94"/>
    </row>
    <row r="42" spans="1:8" ht="17.25" x14ac:dyDescent="0.3">
      <c r="A42" s="95" t="s">
        <v>23</v>
      </c>
      <c r="B42" s="95"/>
      <c r="C42" s="95"/>
      <c r="D42" s="95"/>
      <c r="E42" s="95"/>
      <c r="F42" s="95"/>
      <c r="G42" s="95"/>
      <c r="H42" s="95"/>
    </row>
  </sheetData>
  <mergeCells count="72">
    <mergeCell ref="A22:A24"/>
    <mergeCell ref="E22:E24"/>
    <mergeCell ref="A25:A27"/>
    <mergeCell ref="E25:E27"/>
    <mergeCell ref="C22:D22"/>
    <mergeCell ref="C23:D23"/>
    <mergeCell ref="C24:D24"/>
    <mergeCell ref="C25:D25"/>
    <mergeCell ref="C26:D26"/>
    <mergeCell ref="C27:D27"/>
    <mergeCell ref="C29:D29"/>
    <mergeCell ref="C30:D30"/>
    <mergeCell ref="C17:D17"/>
    <mergeCell ref="C18:D18"/>
    <mergeCell ref="C20:D20"/>
    <mergeCell ref="C21:D21"/>
    <mergeCell ref="C19:D19"/>
    <mergeCell ref="G29:H29"/>
    <mergeCell ref="G30:H30"/>
    <mergeCell ref="E28:E30"/>
    <mergeCell ref="E10:E12"/>
    <mergeCell ref="E13:E15"/>
    <mergeCell ref="E16:E18"/>
    <mergeCell ref="E19:E21"/>
    <mergeCell ref="G25:H25"/>
    <mergeCell ref="G26:H26"/>
    <mergeCell ref="G27:H27"/>
    <mergeCell ref="G15:H15"/>
    <mergeCell ref="G12:H12"/>
    <mergeCell ref="G13:H13"/>
    <mergeCell ref="G14:H14"/>
    <mergeCell ref="G21:H21"/>
    <mergeCell ref="G23:H23"/>
    <mergeCell ref="A10:A12"/>
    <mergeCell ref="A41:H41"/>
    <mergeCell ref="A42:H42"/>
    <mergeCell ref="G3:H3"/>
    <mergeCell ref="C9:D9"/>
    <mergeCell ref="C10:D10"/>
    <mergeCell ref="C11:D11"/>
    <mergeCell ref="C12:D12"/>
    <mergeCell ref="C13:D13"/>
    <mergeCell ref="C14:D14"/>
    <mergeCell ref="C15:D15"/>
    <mergeCell ref="C16:D16"/>
    <mergeCell ref="A28:A30"/>
    <mergeCell ref="A13:A15"/>
    <mergeCell ref="A16:A18"/>
    <mergeCell ref="G28:H28"/>
    <mergeCell ref="A19:A21"/>
    <mergeCell ref="C28:D28"/>
    <mergeCell ref="A1:H1"/>
    <mergeCell ref="D4:E4"/>
    <mergeCell ref="G4:H4"/>
    <mergeCell ref="C6:D6"/>
    <mergeCell ref="G6:H6"/>
    <mergeCell ref="C7:D7"/>
    <mergeCell ref="C8:D8"/>
    <mergeCell ref="G7:H7"/>
    <mergeCell ref="G8:H8"/>
    <mergeCell ref="A7:A9"/>
    <mergeCell ref="G9:H9"/>
    <mergeCell ref="E7:E9"/>
    <mergeCell ref="G10:H10"/>
    <mergeCell ref="G11:H11"/>
    <mergeCell ref="G24:H24"/>
    <mergeCell ref="G16:H16"/>
    <mergeCell ref="G17:H17"/>
    <mergeCell ref="G18:H18"/>
    <mergeCell ref="G19:H19"/>
    <mergeCell ref="G20:H20"/>
    <mergeCell ref="G22:H22"/>
  </mergeCells>
  <phoneticPr fontId="3" type="noConversion"/>
  <conditionalFormatting sqref="C7:D30 G7:G30">
    <cfRule type="containsText" dxfId="100" priority="2" operator="containsText" text="불량">
      <formula>NOT(ISERROR(SEARCH("불량",C7)))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fitToWidth="0" fitToHeight="0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E10" sqref="E10:F11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9" t="s">
        <v>59</v>
      </c>
      <c r="B1" s="80"/>
      <c r="C1" s="80"/>
      <c r="D1" s="80"/>
      <c r="E1" s="80"/>
      <c r="F1" s="80"/>
      <c r="G1" s="80"/>
      <c r="H1" s="80"/>
    </row>
    <row r="3" spans="1:8" x14ac:dyDescent="0.3">
      <c r="F3" s="66" t="s">
        <v>60</v>
      </c>
      <c r="G3" s="110" t="s">
        <v>85</v>
      </c>
      <c r="H3" s="111"/>
    </row>
    <row r="4" spans="1:8" x14ac:dyDescent="0.3">
      <c r="A4" s="4" t="s">
        <v>56</v>
      </c>
      <c r="B4" s="65" t="s">
        <v>81</v>
      </c>
      <c r="C4" s="4" t="s">
        <v>61</v>
      </c>
      <c r="D4" s="81">
        <v>43304</v>
      </c>
      <c r="E4" s="81"/>
      <c r="F4" s="150" t="s">
        <v>30</v>
      </c>
      <c r="G4" s="152" t="s">
        <v>86</v>
      </c>
      <c r="H4" s="123"/>
    </row>
    <row r="5" spans="1:8" x14ac:dyDescent="0.3">
      <c r="A5" s="4" t="s">
        <v>62</v>
      </c>
      <c r="B5" s="65">
        <v>8315</v>
      </c>
      <c r="C5" s="4" t="s">
        <v>63</v>
      </c>
      <c r="D5" s="154" t="s">
        <v>88</v>
      </c>
      <c r="E5" s="155"/>
      <c r="F5" s="151"/>
      <c r="G5" s="153"/>
      <c r="H5" s="125"/>
    </row>
    <row r="6" spans="1:8" ht="15.75" thickBot="1" x14ac:dyDescent="0.35"/>
    <row r="7" spans="1:8" ht="16.5" customHeight="1" x14ac:dyDescent="0.3">
      <c r="A7" s="146" t="s">
        <v>49</v>
      </c>
      <c r="B7" s="147"/>
      <c r="C7" s="67" t="s">
        <v>43</v>
      </c>
      <c r="D7" s="32" t="s">
        <v>3</v>
      </c>
      <c r="E7" s="148" t="s">
        <v>49</v>
      </c>
      <c r="F7" s="147"/>
      <c r="G7" s="67" t="s">
        <v>43</v>
      </c>
      <c r="H7" s="8" t="s">
        <v>3</v>
      </c>
    </row>
    <row r="8" spans="1:8" ht="18.75" customHeight="1" x14ac:dyDescent="0.3">
      <c r="A8" s="122">
        <v>111</v>
      </c>
      <c r="B8" s="123"/>
      <c r="C8" s="126" t="s">
        <v>82</v>
      </c>
      <c r="D8" s="128" t="str">
        <f>IF(C8="","",IF(C8="음성","양호",IF(ISERROR(FIND(".",C8)),"불량","주의")))</f>
        <v>양호</v>
      </c>
      <c r="E8" s="130">
        <v>112</v>
      </c>
      <c r="F8" s="123"/>
      <c r="G8" s="126" t="s">
        <v>82</v>
      </c>
      <c r="H8" s="120" t="str">
        <f>IF(G8="","",IF(G8="음성","양호",IF(ISERROR(FIND(".",G8)),"불량","주의")))</f>
        <v>양호</v>
      </c>
    </row>
    <row r="9" spans="1:8" ht="18.75" customHeight="1" x14ac:dyDescent="0.3">
      <c r="A9" s="124"/>
      <c r="B9" s="125"/>
      <c r="C9" s="127"/>
      <c r="D9" s="129"/>
      <c r="E9" s="131"/>
      <c r="F9" s="125"/>
      <c r="G9" s="127"/>
      <c r="H9" s="134"/>
    </row>
    <row r="10" spans="1:8" ht="18.75" customHeight="1" x14ac:dyDescent="0.3">
      <c r="A10" s="122">
        <v>121</v>
      </c>
      <c r="B10" s="123"/>
      <c r="C10" s="126" t="s">
        <v>82</v>
      </c>
      <c r="D10" s="128" t="str">
        <f t="shared" ref="D10" si="0">IF(C10="","",IF(C10="음성","양호",IF(ISERROR(FIND(".",C10)),"불량","주의")))</f>
        <v>양호</v>
      </c>
      <c r="E10" s="130">
        <v>122</v>
      </c>
      <c r="F10" s="123"/>
      <c r="G10" s="126" t="s">
        <v>82</v>
      </c>
      <c r="H10" s="120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24"/>
      <c r="B11" s="125"/>
      <c r="C11" s="127"/>
      <c r="D11" s="129"/>
      <c r="E11" s="131"/>
      <c r="F11" s="125"/>
      <c r="G11" s="127"/>
      <c r="H11" s="134"/>
    </row>
    <row r="12" spans="1:8" ht="18.75" customHeight="1" x14ac:dyDescent="0.3">
      <c r="A12" s="122">
        <v>211</v>
      </c>
      <c r="B12" s="123" t="s">
        <v>64</v>
      </c>
      <c r="C12" s="126" t="s">
        <v>82</v>
      </c>
      <c r="D12" s="128" t="str">
        <f t="shared" ref="D12" si="2">IF(C12="","",IF(C12="음성","양호",IF(ISERROR(FIND(".",C12)),"불량","주의")))</f>
        <v>양호</v>
      </c>
      <c r="E12" s="130">
        <v>212</v>
      </c>
      <c r="F12" s="123" t="s">
        <v>64</v>
      </c>
      <c r="G12" s="126" t="s">
        <v>82</v>
      </c>
      <c r="H12" s="120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24"/>
      <c r="B13" s="125" t="s">
        <v>65</v>
      </c>
      <c r="C13" s="127"/>
      <c r="D13" s="129"/>
      <c r="E13" s="131"/>
      <c r="F13" s="125" t="s">
        <v>65</v>
      </c>
      <c r="G13" s="127"/>
      <c r="H13" s="134"/>
    </row>
    <row r="14" spans="1:8" ht="18.75" customHeight="1" x14ac:dyDescent="0.3">
      <c r="A14" s="122">
        <v>221</v>
      </c>
      <c r="B14" s="123" t="s">
        <v>64</v>
      </c>
      <c r="C14" s="126" t="s">
        <v>82</v>
      </c>
      <c r="D14" s="128" t="str">
        <f t="shared" ref="D14" si="4">IF(C14="","",IF(C14="음성","양호",IF(ISERROR(FIND(".",C14)),"불량","주의")))</f>
        <v>양호</v>
      </c>
      <c r="E14" s="130">
        <v>222</v>
      </c>
      <c r="F14" s="123" t="s">
        <v>64</v>
      </c>
      <c r="G14" s="126" t="s">
        <v>82</v>
      </c>
      <c r="H14" s="120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24"/>
      <c r="B15" s="125" t="s">
        <v>65</v>
      </c>
      <c r="C15" s="127"/>
      <c r="D15" s="129"/>
      <c r="E15" s="131"/>
      <c r="F15" s="125" t="s">
        <v>65</v>
      </c>
      <c r="G15" s="127"/>
      <c r="H15" s="134"/>
    </row>
    <row r="16" spans="1:8" ht="18.75" customHeight="1" x14ac:dyDescent="0.3">
      <c r="A16" s="122">
        <v>311</v>
      </c>
      <c r="B16" s="123" t="s">
        <v>64</v>
      </c>
      <c r="C16" s="126" t="s">
        <v>82</v>
      </c>
      <c r="D16" s="128" t="str">
        <f t="shared" ref="D16" si="6">IF(C16="","",IF(C16="음성","양호",IF(ISERROR(FIND(".",C16)),"불량","주의")))</f>
        <v>양호</v>
      </c>
      <c r="E16" s="130">
        <v>312</v>
      </c>
      <c r="F16" s="123" t="s">
        <v>64</v>
      </c>
      <c r="G16" s="126" t="s">
        <v>82</v>
      </c>
      <c r="H16" s="120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24"/>
      <c r="B17" s="125" t="s">
        <v>65</v>
      </c>
      <c r="C17" s="127"/>
      <c r="D17" s="129"/>
      <c r="E17" s="131"/>
      <c r="F17" s="125" t="s">
        <v>65</v>
      </c>
      <c r="G17" s="127"/>
      <c r="H17" s="134"/>
    </row>
    <row r="18" spans="1:8" ht="18.75" customHeight="1" x14ac:dyDescent="0.3">
      <c r="A18" s="122">
        <v>321</v>
      </c>
      <c r="B18" s="123" t="s">
        <v>64</v>
      </c>
      <c r="C18" s="126" t="s">
        <v>82</v>
      </c>
      <c r="D18" s="128" t="str">
        <f t="shared" ref="D18" si="8">IF(C18="","",IF(C18="음성","양호",IF(ISERROR(FIND(".",C18)),"불량","주의")))</f>
        <v>양호</v>
      </c>
      <c r="E18" s="130">
        <v>322</v>
      </c>
      <c r="F18" s="123" t="s">
        <v>64</v>
      </c>
      <c r="G18" s="126" t="s">
        <v>82</v>
      </c>
      <c r="H18" s="120" t="str">
        <f t="shared" ref="H18" si="9">IF(G18="","",IF(G18="음성","양호",IF(ISERROR(FIND(".",G18)),"불량","주의")))</f>
        <v>양호</v>
      </c>
    </row>
    <row r="19" spans="1:8" ht="18.75" customHeight="1" x14ac:dyDescent="0.3">
      <c r="A19" s="124"/>
      <c r="B19" s="125" t="s">
        <v>65</v>
      </c>
      <c r="C19" s="127"/>
      <c r="D19" s="129"/>
      <c r="E19" s="131"/>
      <c r="F19" s="125" t="s">
        <v>65</v>
      </c>
      <c r="G19" s="127"/>
      <c r="H19" s="134"/>
    </row>
    <row r="20" spans="1:8" ht="18.75" customHeight="1" x14ac:dyDescent="0.3">
      <c r="A20" s="122">
        <v>411</v>
      </c>
      <c r="B20" s="123" t="s">
        <v>64</v>
      </c>
      <c r="C20" s="126" t="s">
        <v>82</v>
      </c>
      <c r="D20" s="128" t="str">
        <f t="shared" ref="D20" si="10">IF(C20="","",IF(C20="음성","양호",IF(ISERROR(FIND(".",C20)),"불량","주의")))</f>
        <v>양호</v>
      </c>
      <c r="E20" s="130">
        <v>412</v>
      </c>
      <c r="F20" s="123" t="s">
        <v>64</v>
      </c>
      <c r="G20" s="126" t="s">
        <v>82</v>
      </c>
      <c r="H20" s="120" t="str">
        <f t="shared" ref="H20" si="11">IF(G20="","",IF(G20="음성","양호",IF(ISERROR(FIND(".",G20)),"불량","주의")))</f>
        <v>양호</v>
      </c>
    </row>
    <row r="21" spans="1:8" ht="18.75" customHeight="1" x14ac:dyDescent="0.3">
      <c r="A21" s="124"/>
      <c r="B21" s="125" t="s">
        <v>65</v>
      </c>
      <c r="C21" s="127"/>
      <c r="D21" s="129"/>
      <c r="E21" s="131"/>
      <c r="F21" s="125" t="s">
        <v>65</v>
      </c>
      <c r="G21" s="127"/>
      <c r="H21" s="134"/>
    </row>
    <row r="22" spans="1:8" ht="18.75" customHeight="1" x14ac:dyDescent="0.3">
      <c r="A22" s="122">
        <v>421</v>
      </c>
      <c r="B22" s="123" t="s">
        <v>64</v>
      </c>
      <c r="C22" s="126" t="s">
        <v>98</v>
      </c>
      <c r="D22" s="128" t="str">
        <f t="shared" ref="D22" si="12">IF(C22="","",IF(C22="음성","양호",IF(ISERROR(FIND(".",C22)),"불량","주의")))</f>
        <v>양호</v>
      </c>
      <c r="E22" s="130">
        <v>422</v>
      </c>
      <c r="F22" s="123" t="s">
        <v>64</v>
      </c>
      <c r="G22" s="132" t="s">
        <v>99</v>
      </c>
      <c r="H22" s="120" t="str">
        <f t="shared" ref="H22" si="13">IF(G22="","",IF(G22="음성","양호",IF(ISERROR(FIND(".",G22)),"불량","주의")))</f>
        <v>양호</v>
      </c>
    </row>
    <row r="23" spans="1:8" ht="18.75" customHeight="1" x14ac:dyDescent="0.3">
      <c r="A23" s="124"/>
      <c r="B23" s="125" t="s">
        <v>65</v>
      </c>
      <c r="C23" s="127"/>
      <c r="D23" s="129"/>
      <c r="E23" s="131"/>
      <c r="F23" s="125" t="s">
        <v>65</v>
      </c>
      <c r="G23" s="133"/>
      <c r="H23" s="134"/>
    </row>
    <row r="24" spans="1:8" ht="18.75" customHeight="1" x14ac:dyDescent="0.3">
      <c r="A24" s="122"/>
      <c r="B24" s="123" t="s">
        <v>64</v>
      </c>
      <c r="C24" s="126"/>
      <c r="D24" s="128" t="str">
        <f t="shared" ref="D24" si="14">IF(C24="","",IF(C24="음성","양호",IF(ISERROR(FIND(".",C24)),"불량","주의")))</f>
        <v/>
      </c>
      <c r="E24" s="130"/>
      <c r="F24" s="123" t="s">
        <v>64</v>
      </c>
      <c r="G24" s="132"/>
      <c r="H24" s="120" t="str">
        <f t="shared" ref="H24" si="15">IF(G24="","",IF(G24="음성","양호",IF(ISERROR(FIND(".",G24)),"불량","주의")))</f>
        <v/>
      </c>
    </row>
    <row r="25" spans="1:8" ht="18.75" customHeight="1" x14ac:dyDescent="0.3">
      <c r="A25" s="124"/>
      <c r="B25" s="125" t="s">
        <v>65</v>
      </c>
      <c r="C25" s="127"/>
      <c r="D25" s="129"/>
      <c r="E25" s="131"/>
      <c r="F25" s="125" t="s">
        <v>65</v>
      </c>
      <c r="G25" s="133"/>
      <c r="H25" s="134"/>
    </row>
    <row r="26" spans="1:8" ht="18.75" customHeight="1" thickBot="1" x14ac:dyDescent="0.35">
      <c r="A26" s="135"/>
      <c r="B26" s="136" t="s">
        <v>64</v>
      </c>
      <c r="C26" s="139"/>
      <c r="D26" s="128" t="str">
        <f t="shared" ref="D26" si="16">IF(C26="","",IF(C26="음성","양호",IF(ISERROR(FIND(".",C26)),"불량","주의")))</f>
        <v/>
      </c>
      <c r="E26" s="142"/>
      <c r="F26" s="136" t="s">
        <v>64</v>
      </c>
      <c r="G26" s="144"/>
      <c r="H26" s="12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37"/>
      <c r="B27" s="138" t="s">
        <v>65</v>
      </c>
      <c r="C27" s="140"/>
      <c r="D27" s="141"/>
      <c r="E27" s="143"/>
      <c r="F27" s="138" t="s">
        <v>65</v>
      </c>
      <c r="G27" s="145"/>
      <c r="H27" s="121"/>
    </row>
    <row r="28" spans="1:8" x14ac:dyDescent="0.3">
      <c r="A28" s="3"/>
    </row>
    <row r="30" spans="1:8" x14ac:dyDescent="0.3">
      <c r="A30" s="1" t="s">
        <v>37</v>
      </c>
    </row>
    <row r="31" spans="1:8" x14ac:dyDescent="0.3">
      <c r="A31" s="16"/>
      <c r="B31" s="17" t="s">
        <v>67</v>
      </c>
      <c r="C31" s="118" t="s">
        <v>68</v>
      </c>
      <c r="D31" s="118"/>
      <c r="E31" s="118" t="s">
        <v>69</v>
      </c>
      <c r="F31" s="118"/>
      <c r="G31" s="118" t="s">
        <v>70</v>
      </c>
      <c r="H31" s="118"/>
    </row>
    <row r="32" spans="1:8" x14ac:dyDescent="0.3">
      <c r="A32" s="18" t="s">
        <v>72</v>
      </c>
      <c r="B32" s="9"/>
      <c r="C32" s="118"/>
      <c r="D32" s="118"/>
      <c r="E32" s="118"/>
      <c r="F32" s="118"/>
      <c r="G32" s="118"/>
      <c r="H32" s="118"/>
    </row>
    <row r="33" spans="1:8" ht="17.25" customHeight="1" x14ac:dyDescent="0.3">
      <c r="A33" s="119" t="s">
        <v>73</v>
      </c>
      <c r="B33" s="96"/>
      <c r="C33" s="119" t="s">
        <v>74</v>
      </c>
      <c r="D33" s="119"/>
      <c r="E33" s="103" t="s">
        <v>45</v>
      </c>
      <c r="F33" s="103"/>
      <c r="G33" s="96" t="s">
        <v>76</v>
      </c>
      <c r="H33" s="96"/>
    </row>
    <row r="35" spans="1:8" x14ac:dyDescent="0.3">
      <c r="A35" s="19" t="s">
        <v>77</v>
      </c>
      <c r="B35" s="10"/>
      <c r="C35" s="10"/>
      <c r="D35" s="10"/>
      <c r="E35" s="10"/>
      <c r="F35" s="10"/>
      <c r="G35" s="10"/>
      <c r="H35" s="11"/>
    </row>
    <row r="36" spans="1:8" x14ac:dyDescent="0.3">
      <c r="A36" s="20"/>
      <c r="B36" s="12"/>
      <c r="C36" s="12"/>
      <c r="D36" s="12"/>
      <c r="E36" s="12"/>
      <c r="F36" s="12"/>
      <c r="G36" s="12"/>
      <c r="H36" s="13"/>
    </row>
    <row r="37" spans="1:8" x14ac:dyDescent="0.3">
      <c r="A37" s="20"/>
      <c r="B37" s="12"/>
      <c r="C37" s="12"/>
      <c r="D37" s="12"/>
      <c r="E37" s="12"/>
      <c r="F37" s="12"/>
      <c r="G37" s="12"/>
      <c r="H37" s="13"/>
    </row>
    <row r="38" spans="1:8" x14ac:dyDescent="0.3">
      <c r="A38" s="20"/>
      <c r="B38" s="12"/>
      <c r="C38" s="12"/>
      <c r="D38" s="12"/>
      <c r="E38" s="12"/>
      <c r="F38" s="12"/>
      <c r="G38" s="12"/>
      <c r="H38" s="13"/>
    </row>
    <row r="39" spans="1:8" x14ac:dyDescent="0.3">
      <c r="A39" s="20"/>
      <c r="B39" s="12"/>
      <c r="C39" s="12"/>
      <c r="D39" s="12"/>
      <c r="E39" s="12"/>
      <c r="F39" s="12"/>
      <c r="G39" s="12"/>
      <c r="H39" s="13"/>
    </row>
    <row r="40" spans="1:8" x14ac:dyDescent="0.3">
      <c r="A40" s="22"/>
      <c r="B40" s="14"/>
      <c r="C40" s="14"/>
      <c r="D40" s="14"/>
      <c r="E40" s="14"/>
      <c r="F40" s="14"/>
      <c r="G40" s="14"/>
      <c r="H40" s="15"/>
    </row>
    <row r="43" spans="1:8" x14ac:dyDescent="0.3">
      <c r="A43" s="94" t="s">
        <v>22</v>
      </c>
      <c r="B43" s="94"/>
      <c r="C43" s="94"/>
      <c r="D43" s="94"/>
      <c r="E43" s="94"/>
      <c r="F43" s="94"/>
      <c r="G43" s="94"/>
      <c r="H43" s="94"/>
    </row>
    <row r="44" spans="1:8" ht="17.25" x14ac:dyDescent="0.3">
      <c r="A44" s="95" t="s">
        <v>23</v>
      </c>
      <c r="B44" s="95"/>
      <c r="C44" s="95"/>
      <c r="D44" s="95"/>
      <c r="E44" s="95"/>
      <c r="F44" s="95"/>
      <c r="G44" s="95"/>
      <c r="H44" s="95"/>
    </row>
  </sheetData>
  <mergeCells count="77">
    <mergeCell ref="A1:H1"/>
    <mergeCell ref="G3:H3"/>
    <mergeCell ref="D4:E4"/>
    <mergeCell ref="F4:F5"/>
    <mergeCell ref="G4:H5"/>
    <mergeCell ref="D5:E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99" priority="13" operator="containsText" text="불량">
      <formula>NOT(ISERROR(SEARCH("불량",D8)))</formula>
    </cfRule>
  </conditionalFormatting>
  <conditionalFormatting sqref="C8 C10:C27">
    <cfRule type="containsText" dxfId="98" priority="12" operator="containsText" text="양성">
      <formula>NOT(ISERROR(SEARCH("양성",C8)))</formula>
    </cfRule>
  </conditionalFormatting>
  <conditionalFormatting sqref="G8 G10:G27">
    <cfRule type="containsText" dxfId="97" priority="11" operator="containsText" text="양성">
      <formula>NOT(ISERROR(SEARCH("양성",G8)))</formula>
    </cfRule>
  </conditionalFormatting>
  <conditionalFormatting sqref="C11:C25">
    <cfRule type="containsText" dxfId="96" priority="10" operator="containsText" text="양성">
      <formula>NOT(ISERROR(SEARCH("양성",C11)))</formula>
    </cfRule>
  </conditionalFormatting>
  <conditionalFormatting sqref="G10 G12 G14 G16 G18 G20">
    <cfRule type="containsText" dxfId="95" priority="9" operator="containsText" text="양성">
      <formula>NOT(ISERROR(SEARCH("양성",G10)))</formula>
    </cfRule>
  </conditionalFormatting>
  <conditionalFormatting sqref="G11:G25">
    <cfRule type="containsText" dxfId="94" priority="8" operator="containsText" text="양성">
      <formula>NOT(ISERROR(SEARCH("양성",G11)))</formula>
    </cfRule>
  </conditionalFormatting>
  <conditionalFormatting sqref="C11:C25">
    <cfRule type="containsText" dxfId="93" priority="7" operator="containsText" text="양성">
      <formula>NOT(ISERROR(SEARCH("양성",C11)))</formula>
    </cfRule>
  </conditionalFormatting>
  <conditionalFormatting sqref="G10 G12 G14 G16 G18 G20">
    <cfRule type="containsText" dxfId="92" priority="6" operator="containsText" text="양성">
      <formula>NOT(ISERROR(SEARCH("양성",G10)))</formula>
    </cfRule>
  </conditionalFormatting>
  <conditionalFormatting sqref="G11:G25">
    <cfRule type="containsText" dxfId="91" priority="5" operator="containsText" text="양성">
      <formula>NOT(ISERROR(SEARCH("양성",G11)))</formula>
    </cfRule>
  </conditionalFormatting>
  <conditionalFormatting sqref="D8 D22 D10 D14 D18 D12 D16 D20 D24 D26">
    <cfRule type="containsText" dxfId="90" priority="4" operator="containsText" text="주의">
      <formula>NOT(ISERROR(SEARCH("주의",D8)))</formula>
    </cfRule>
  </conditionalFormatting>
  <conditionalFormatting sqref="H8 H10:H27">
    <cfRule type="containsText" dxfId="89" priority="3" operator="containsText" text="주의">
      <formula>NOT(ISERROR(SEARCH("주의",H8)))</formula>
    </cfRule>
  </conditionalFormatting>
  <conditionalFormatting sqref="H8 H22 H10 H14 H18 H12 H16 H20 H24 H26">
    <cfRule type="containsText" dxfId="88" priority="2" operator="containsText" text="주의">
      <formula>NOT(ISERROR(SEARCH("주의",H8)))</formula>
    </cfRule>
  </conditionalFormatting>
  <conditionalFormatting sqref="G8 G10 G12 G14 G16 G18 G20">
    <cfRule type="containsText" dxfId="87" priority="1" operator="containsText" text="양성">
      <formula>NOT(ISERROR(SEARCH("양성",G8)))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E10" sqref="E10:F11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49" t="s">
        <v>59</v>
      </c>
      <c r="B1" s="80"/>
      <c r="C1" s="80"/>
      <c r="D1" s="80"/>
      <c r="E1" s="80"/>
      <c r="F1" s="80"/>
      <c r="G1" s="80"/>
      <c r="H1" s="80"/>
    </row>
    <row r="3" spans="1:8" x14ac:dyDescent="0.3">
      <c r="F3" s="66" t="s">
        <v>60</v>
      </c>
      <c r="G3" s="110" t="str">
        <f>세척후환경!G3:H3</f>
        <v>18-1668</v>
      </c>
      <c r="H3" s="111"/>
    </row>
    <row r="4" spans="1:8" x14ac:dyDescent="0.3">
      <c r="A4" s="4" t="s">
        <v>56</v>
      </c>
      <c r="B4" s="66" t="str">
        <f>세척후환경!B4</f>
        <v>화천농장</v>
      </c>
      <c r="C4" s="4" t="s">
        <v>61</v>
      </c>
      <c r="D4" s="102">
        <f>세척후환경!D4:E4</f>
        <v>43304</v>
      </c>
      <c r="E4" s="102"/>
      <c r="F4" s="150" t="s">
        <v>30</v>
      </c>
      <c r="G4" s="176" t="str">
        <f>세척후환경!G4:H4</f>
        <v>윤재성</v>
      </c>
      <c r="H4" s="177"/>
    </row>
    <row r="5" spans="1:8" x14ac:dyDescent="0.3">
      <c r="A5" s="4" t="s">
        <v>62</v>
      </c>
      <c r="B5" s="66">
        <f>세척후환경!B5</f>
        <v>8315</v>
      </c>
      <c r="C5" s="4" t="s">
        <v>63</v>
      </c>
      <c r="D5" s="103" t="str">
        <f>세척후환경!D5:E5</f>
        <v>0주령</v>
      </c>
      <c r="E5" s="103"/>
      <c r="F5" s="151"/>
      <c r="G5" s="178"/>
      <c r="H5" s="179"/>
    </row>
    <row r="6" spans="1:8" ht="15.75" thickBot="1" x14ac:dyDescent="0.35"/>
    <row r="7" spans="1:8" ht="16.5" customHeight="1" x14ac:dyDescent="0.3">
      <c r="A7" s="146" t="s">
        <v>49</v>
      </c>
      <c r="B7" s="147"/>
      <c r="C7" s="174" t="s">
        <v>66</v>
      </c>
      <c r="D7" s="105"/>
      <c r="E7" s="148" t="s">
        <v>49</v>
      </c>
      <c r="F7" s="147"/>
      <c r="G7" s="174" t="s">
        <v>66</v>
      </c>
      <c r="H7" s="175"/>
    </row>
    <row r="8" spans="1:8" ht="18.75" customHeight="1" x14ac:dyDescent="0.3">
      <c r="A8" s="156">
        <f>IF(세척후환경!A8:A9="","",세척후환경!A8:A9)</f>
        <v>111</v>
      </c>
      <c r="B8" s="157"/>
      <c r="C8" s="160" t="str">
        <f>IF(세척후환경!D8="","",IF(세척후환경!D8="불량","부적합",IF(세척후환경!D8="주의","주의","적합")))</f>
        <v>적합</v>
      </c>
      <c r="D8" s="161"/>
      <c r="E8" s="164">
        <f>IF(세척후환경!E8:E9="","",세척후환경!E8:E9)</f>
        <v>112</v>
      </c>
      <c r="F8" s="157"/>
      <c r="G8" s="160" t="str">
        <f>IF(세척후환경!H8="","",IF(세척후환경!H8="불량","부적합",IF(세척후환경!H8="주의","주의","적합")))</f>
        <v>적합</v>
      </c>
      <c r="H8" s="166"/>
    </row>
    <row r="9" spans="1:8" ht="18.75" customHeight="1" x14ac:dyDescent="0.3">
      <c r="A9" s="168"/>
      <c r="B9" s="169"/>
      <c r="C9" s="170" t="str">
        <f>IF(세척후환경!D9="불량","부적합",IF(세척후환경!D9="주의","주의","적합"))</f>
        <v>적합</v>
      </c>
      <c r="D9" s="171"/>
      <c r="E9" s="172"/>
      <c r="F9" s="169"/>
      <c r="G9" s="170" t="str">
        <f>IF(세척후환경!H9="불량","부적합",IF(세척후환경!H9="주의","주의","적합"))</f>
        <v>적합</v>
      </c>
      <c r="H9" s="173"/>
    </row>
    <row r="10" spans="1:8" ht="18.75" customHeight="1" x14ac:dyDescent="0.3">
      <c r="A10" s="156">
        <f>IF(세척후환경!A10:A11="","",세척후환경!A10:A11)</f>
        <v>121</v>
      </c>
      <c r="B10" s="157"/>
      <c r="C10" s="160" t="str">
        <f>IF(세척후환경!D10="","",IF(세척후환경!D10="불량","부적합",IF(세척후환경!D10="주의","주의","적합")))</f>
        <v>적합</v>
      </c>
      <c r="D10" s="161"/>
      <c r="E10" s="164">
        <f>IF(세척후환경!E10:E11="","",세척후환경!E10:E11)</f>
        <v>122</v>
      </c>
      <c r="F10" s="157"/>
      <c r="G10" s="160" t="str">
        <f>IF(세척후환경!H10="","",IF(세척후환경!H10="불량","부적합",IF(세척후환경!H10="주의","주의","적합")))</f>
        <v>적합</v>
      </c>
      <c r="H10" s="166"/>
    </row>
    <row r="11" spans="1:8" ht="18.75" customHeight="1" x14ac:dyDescent="0.3">
      <c r="A11" s="168"/>
      <c r="B11" s="169"/>
      <c r="C11" s="170" t="str">
        <f>IF(세척후환경!D11="불량","부적합",IF(세척후환경!D11="주의","주의","적합"))</f>
        <v>적합</v>
      </c>
      <c r="D11" s="171"/>
      <c r="E11" s="172"/>
      <c r="F11" s="169"/>
      <c r="G11" s="170" t="str">
        <f>IF(세척후환경!H11="불량","부적합",IF(세척후환경!H11="주의","주의","적합"))</f>
        <v>적합</v>
      </c>
      <c r="H11" s="173"/>
    </row>
    <row r="12" spans="1:8" ht="18.75" customHeight="1" x14ac:dyDescent="0.3">
      <c r="A12" s="156">
        <f>IF(세척후환경!A12:A13="","",세척후환경!A12:A13)</f>
        <v>211</v>
      </c>
      <c r="B12" s="157"/>
      <c r="C12" s="160" t="str">
        <f>IF(세척후환경!D12="","",IF(세척후환경!D12="불량","부적합",IF(세척후환경!D12="주의","주의","적합")))</f>
        <v>적합</v>
      </c>
      <c r="D12" s="161"/>
      <c r="E12" s="164">
        <f>IF(세척후환경!E12:E13="","",세척후환경!E12:E13)</f>
        <v>212</v>
      </c>
      <c r="F12" s="157"/>
      <c r="G12" s="160" t="str">
        <f>IF(세척후환경!H12="","",IF(세척후환경!H12="불량","부적합",IF(세척후환경!H12="주의","주의","적합")))</f>
        <v>적합</v>
      </c>
      <c r="H12" s="166"/>
    </row>
    <row r="13" spans="1:8" ht="18.75" customHeight="1" x14ac:dyDescent="0.3">
      <c r="A13" s="168"/>
      <c r="B13" s="169"/>
      <c r="C13" s="170" t="str">
        <f>IF(세척후환경!D13="불량","부적합",IF(세척후환경!D13="주의","주의","적합"))</f>
        <v>적합</v>
      </c>
      <c r="D13" s="171"/>
      <c r="E13" s="172"/>
      <c r="F13" s="169"/>
      <c r="G13" s="170" t="str">
        <f>IF(세척후환경!H13="불량","부적합",IF(세척후환경!H13="주의","주의","적합"))</f>
        <v>적합</v>
      </c>
      <c r="H13" s="173"/>
    </row>
    <row r="14" spans="1:8" ht="18.75" customHeight="1" x14ac:dyDescent="0.3">
      <c r="A14" s="156">
        <f>IF(세척후환경!A14:A15="","",세척후환경!A14:A15)</f>
        <v>221</v>
      </c>
      <c r="B14" s="157"/>
      <c r="C14" s="160" t="str">
        <f>IF(세척후환경!D14="","",IF(세척후환경!D14="불량","부적합",IF(세척후환경!D14="주의","주의","적합")))</f>
        <v>적합</v>
      </c>
      <c r="D14" s="161"/>
      <c r="E14" s="164">
        <f>IF(세척후환경!E14:E15="","",세척후환경!E14:E15)</f>
        <v>222</v>
      </c>
      <c r="F14" s="157"/>
      <c r="G14" s="160" t="str">
        <f>IF(세척후환경!H14="","",IF(세척후환경!H14="불량","부적합",IF(세척후환경!H14="주의","주의","적합")))</f>
        <v>적합</v>
      </c>
      <c r="H14" s="166"/>
    </row>
    <row r="15" spans="1:8" ht="18.75" customHeight="1" x14ac:dyDescent="0.3">
      <c r="A15" s="168"/>
      <c r="B15" s="169"/>
      <c r="C15" s="170" t="str">
        <f>IF(세척후환경!D15="불량","부적합",IF(세척후환경!D15="주의","주의","적합"))</f>
        <v>적합</v>
      </c>
      <c r="D15" s="171"/>
      <c r="E15" s="172"/>
      <c r="F15" s="169"/>
      <c r="G15" s="170" t="str">
        <f>IF(세척후환경!H15="불량","부적합",IF(세척후환경!H15="주의","주의","적합"))</f>
        <v>적합</v>
      </c>
      <c r="H15" s="173"/>
    </row>
    <row r="16" spans="1:8" ht="18.75" customHeight="1" x14ac:dyDescent="0.3">
      <c r="A16" s="156">
        <f>IF(세척후환경!A16:A17="","",세척후환경!A16:A17)</f>
        <v>311</v>
      </c>
      <c r="B16" s="157"/>
      <c r="C16" s="160" t="str">
        <f>IF(세척후환경!D16="","",IF(세척후환경!D16="불량","부적합",IF(세척후환경!D16="주의","주의","적합")))</f>
        <v>적합</v>
      </c>
      <c r="D16" s="161"/>
      <c r="E16" s="164">
        <f>IF(세척후환경!E16:E17="","",세척후환경!E16:E17)</f>
        <v>312</v>
      </c>
      <c r="F16" s="157"/>
      <c r="G16" s="160" t="str">
        <f>IF(세척후환경!H16="","",IF(세척후환경!H16="불량","부적합",IF(세척후환경!H16="주의","주의","적합")))</f>
        <v>적합</v>
      </c>
      <c r="H16" s="166"/>
    </row>
    <row r="17" spans="1:8" ht="18.75" customHeight="1" x14ac:dyDescent="0.3">
      <c r="A17" s="168"/>
      <c r="B17" s="169"/>
      <c r="C17" s="170" t="str">
        <f>IF(세척후환경!D17="불량","부적합",IF(세척후환경!D17="주의","주의","적합"))</f>
        <v>적합</v>
      </c>
      <c r="D17" s="171"/>
      <c r="E17" s="172"/>
      <c r="F17" s="169"/>
      <c r="G17" s="170" t="str">
        <f>IF(세척후환경!H17="불량","부적합",IF(세척후환경!H17="주의","주의","적합"))</f>
        <v>적합</v>
      </c>
      <c r="H17" s="173"/>
    </row>
    <row r="18" spans="1:8" ht="18.75" customHeight="1" x14ac:dyDescent="0.3">
      <c r="A18" s="156">
        <f>IF(세척후환경!A18:A19="","",세척후환경!A18:A19)</f>
        <v>321</v>
      </c>
      <c r="B18" s="157"/>
      <c r="C18" s="160" t="str">
        <f>IF(세척후환경!D18="","",IF(세척후환경!D18="불량","부적합",IF(세척후환경!D18="주의","주의","적합")))</f>
        <v>적합</v>
      </c>
      <c r="D18" s="161"/>
      <c r="E18" s="164">
        <f>IF(세척후환경!E18:E19="","",세척후환경!E18:E19)</f>
        <v>322</v>
      </c>
      <c r="F18" s="157"/>
      <c r="G18" s="160" t="str">
        <f>IF(세척후환경!H18="","",IF(세척후환경!H18="불량","부적합",IF(세척후환경!H18="주의","주의","적합")))</f>
        <v>적합</v>
      </c>
      <c r="H18" s="166"/>
    </row>
    <row r="19" spans="1:8" ht="18.75" customHeight="1" x14ac:dyDescent="0.3">
      <c r="A19" s="168"/>
      <c r="B19" s="169"/>
      <c r="C19" s="170" t="str">
        <f>IF(세척후환경!D19="불량","부적합",IF(세척후환경!D19="주의","주의","적합"))</f>
        <v>적합</v>
      </c>
      <c r="D19" s="171"/>
      <c r="E19" s="172"/>
      <c r="F19" s="169"/>
      <c r="G19" s="170" t="str">
        <f>IF(세척후환경!H19="불량","부적합",IF(세척후환경!H19="주의","주의","적합"))</f>
        <v>적합</v>
      </c>
      <c r="H19" s="173"/>
    </row>
    <row r="20" spans="1:8" ht="18.75" customHeight="1" x14ac:dyDescent="0.3">
      <c r="A20" s="156">
        <f>IF(세척후환경!A20:A21="","",세척후환경!A20:A21)</f>
        <v>411</v>
      </c>
      <c r="B20" s="157"/>
      <c r="C20" s="160" t="str">
        <f>IF(세척후환경!D20="","",IF(세척후환경!D20="불량","부적합",IF(세척후환경!D20="주의","주의","적합")))</f>
        <v>적합</v>
      </c>
      <c r="D20" s="161"/>
      <c r="E20" s="164">
        <f>IF(세척후환경!E20:E21="","",세척후환경!E20:E21)</f>
        <v>412</v>
      </c>
      <c r="F20" s="157"/>
      <c r="G20" s="160" t="str">
        <f>IF(세척후환경!H20="","",IF(세척후환경!H20="불량","부적합",IF(세척후환경!H20="주의","주의","적합")))</f>
        <v>적합</v>
      </c>
      <c r="H20" s="166"/>
    </row>
    <row r="21" spans="1:8" ht="18.75" customHeight="1" x14ac:dyDescent="0.3">
      <c r="A21" s="168"/>
      <c r="B21" s="169"/>
      <c r="C21" s="170" t="str">
        <f>IF(세척후환경!D21="불량","부적합",IF(세척후환경!D21="주의","주의","적합"))</f>
        <v>적합</v>
      </c>
      <c r="D21" s="171"/>
      <c r="E21" s="172"/>
      <c r="F21" s="169"/>
      <c r="G21" s="170" t="str">
        <f>IF(세척후환경!H21="불량","부적합",IF(세척후환경!H21="주의","주의","적합"))</f>
        <v>적합</v>
      </c>
      <c r="H21" s="173"/>
    </row>
    <row r="22" spans="1:8" ht="18.75" customHeight="1" x14ac:dyDescent="0.3">
      <c r="A22" s="156">
        <f>IF(세척후환경!A22:A23="","",세척후환경!A22:A23)</f>
        <v>421</v>
      </c>
      <c r="B22" s="157"/>
      <c r="C22" s="160" t="str">
        <f>IF(세척후환경!D22="","",IF(세척후환경!D22="불량","부적합",IF(세척후환경!D22="주의","주의","적합")))</f>
        <v>적합</v>
      </c>
      <c r="D22" s="161"/>
      <c r="E22" s="164">
        <f>IF(세척후환경!E22:E23="","",세척후환경!E22:E23)</f>
        <v>422</v>
      </c>
      <c r="F22" s="157"/>
      <c r="G22" s="160" t="str">
        <f>IF(세척후환경!H22="","",IF(세척후환경!H22="불량","부적합",IF(세척후환경!H22="주의","주의","적합")))</f>
        <v>적합</v>
      </c>
      <c r="H22" s="166"/>
    </row>
    <row r="23" spans="1:8" ht="18.75" customHeight="1" x14ac:dyDescent="0.3">
      <c r="A23" s="168"/>
      <c r="B23" s="169"/>
      <c r="C23" s="170" t="str">
        <f>IF(세척후환경!D23="불량","부적합",IF(세척후환경!D23="주의","주의","적합"))</f>
        <v>적합</v>
      </c>
      <c r="D23" s="171"/>
      <c r="E23" s="172"/>
      <c r="F23" s="169"/>
      <c r="G23" s="170" t="str">
        <f>IF(세척후환경!H23="불량","부적합",IF(세척후환경!H23="주의","주의","적합"))</f>
        <v>적합</v>
      </c>
      <c r="H23" s="173"/>
    </row>
    <row r="24" spans="1:8" ht="18.75" customHeight="1" x14ac:dyDescent="0.3">
      <c r="A24" s="156" t="str">
        <f>IF(세척후환경!A24:A25="","",세척후환경!A24:A25)</f>
        <v/>
      </c>
      <c r="B24" s="157"/>
      <c r="C24" s="160" t="str">
        <f>IF(세척후환경!D24="","",IF(세척후환경!D24="불량","부적합",IF(세척후환경!D24="주의","주의","적합")))</f>
        <v/>
      </c>
      <c r="D24" s="161"/>
      <c r="E24" s="164" t="str">
        <f>IF(세척후환경!E24:E25="","",세척후환경!E24:E25)</f>
        <v/>
      </c>
      <c r="F24" s="157"/>
      <c r="G24" s="160" t="str">
        <f>IF(세척후환경!H24="","",IF(세척후환경!H24="불량","부적합",IF(세척후환경!H24="주의","주의","적합")))</f>
        <v/>
      </c>
      <c r="H24" s="166"/>
    </row>
    <row r="25" spans="1:8" ht="18.75" customHeight="1" x14ac:dyDescent="0.3">
      <c r="A25" s="168"/>
      <c r="B25" s="169"/>
      <c r="C25" s="170" t="str">
        <f>IF(세척후환경!D25="불량","부적합",IF(세척후환경!D25="주의","주의","적합"))</f>
        <v>적합</v>
      </c>
      <c r="D25" s="171"/>
      <c r="E25" s="172"/>
      <c r="F25" s="169"/>
      <c r="G25" s="170" t="str">
        <f>IF(세척후환경!H25="불량","부적합",IF(세척후환경!H25="주의","주의","적합"))</f>
        <v>적합</v>
      </c>
      <c r="H25" s="173"/>
    </row>
    <row r="26" spans="1:8" ht="18.75" customHeight="1" x14ac:dyDescent="0.3">
      <c r="A26" s="156" t="str">
        <f>IF(세척후환경!A26:A27="","",세척후환경!A26:A27)</f>
        <v/>
      </c>
      <c r="B26" s="157"/>
      <c r="C26" s="160" t="str">
        <f>IF(세척후환경!D26="","",IF(세척후환경!D26="불량","부적합",IF(세척후환경!D26="주의","주의","적합")))</f>
        <v/>
      </c>
      <c r="D26" s="161"/>
      <c r="E26" s="164" t="str">
        <f>IF(세척후환경!E26:E27="","",세척후환경!E26:E27)</f>
        <v/>
      </c>
      <c r="F26" s="157"/>
      <c r="G26" s="160" t="str">
        <f>IF(세척후환경!H26="","",IF(세척후환경!H26="불량","부적합",IF(세척후환경!H26="주의","주의","적합")))</f>
        <v/>
      </c>
      <c r="H26" s="166"/>
    </row>
    <row r="27" spans="1:8" ht="18.75" customHeight="1" thickBot="1" x14ac:dyDescent="0.35">
      <c r="A27" s="158"/>
      <c r="B27" s="159"/>
      <c r="C27" s="162" t="str">
        <f>IF(세척후환경!D27="불량","부적합",IF(세척후환경!D27="주의","주의","적합"))</f>
        <v>적합</v>
      </c>
      <c r="D27" s="163"/>
      <c r="E27" s="165"/>
      <c r="F27" s="159"/>
      <c r="G27" s="162" t="str">
        <f>IF(세척후환경!H27="불량","부적합",IF(세척후환경!H27="주의","주의","적합"))</f>
        <v>적합</v>
      </c>
      <c r="H27" s="167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37</v>
      </c>
    </row>
    <row r="31" spans="1:8" ht="16.5" customHeight="1" x14ac:dyDescent="0.3">
      <c r="A31" s="16"/>
      <c r="B31" s="17" t="s">
        <v>66</v>
      </c>
      <c r="C31" s="118" t="s">
        <v>78</v>
      </c>
      <c r="D31" s="118"/>
      <c r="E31" s="118" t="s">
        <v>39</v>
      </c>
      <c r="F31" s="118"/>
      <c r="G31" s="118" t="s">
        <v>79</v>
      </c>
      <c r="H31" s="118"/>
    </row>
    <row r="32" spans="1:8" x14ac:dyDescent="0.3">
      <c r="A32" s="18" t="s">
        <v>71</v>
      </c>
      <c r="B32" s="9"/>
      <c r="C32" s="118"/>
      <c r="D32" s="118"/>
      <c r="E32" s="118"/>
      <c r="F32" s="118"/>
      <c r="G32" s="118"/>
      <c r="H32" s="118"/>
    </row>
    <row r="33" spans="1:8" ht="17.25" customHeight="1" x14ac:dyDescent="0.3">
      <c r="A33" s="119" t="s">
        <v>43</v>
      </c>
      <c r="B33" s="96"/>
      <c r="C33" s="119" t="s">
        <v>53</v>
      </c>
      <c r="D33" s="119"/>
      <c r="E33" s="103" t="s">
        <v>45</v>
      </c>
      <c r="F33" s="103"/>
      <c r="G33" s="96" t="s">
        <v>46</v>
      </c>
      <c r="H33" s="96"/>
    </row>
    <row r="35" spans="1:8" x14ac:dyDescent="0.3">
      <c r="A35" s="19" t="s">
        <v>77</v>
      </c>
      <c r="B35" s="10"/>
      <c r="C35" s="10"/>
      <c r="D35" s="10"/>
      <c r="E35" s="10"/>
      <c r="F35" s="10"/>
      <c r="G35" s="10"/>
      <c r="H35" s="11"/>
    </row>
    <row r="36" spans="1:8" x14ac:dyDescent="0.3">
      <c r="A36" s="20">
        <f>세척후환경!A36</f>
        <v>0</v>
      </c>
      <c r="B36" s="12"/>
      <c r="C36" s="12"/>
      <c r="D36" s="12"/>
      <c r="E36" s="12"/>
      <c r="F36" s="12"/>
      <c r="G36" s="12"/>
      <c r="H36" s="13"/>
    </row>
    <row r="37" spans="1:8" x14ac:dyDescent="0.3">
      <c r="A37" s="20"/>
      <c r="B37" s="12"/>
      <c r="C37" s="12"/>
      <c r="D37" s="12"/>
      <c r="E37" s="12"/>
      <c r="F37" s="12"/>
      <c r="G37" s="12"/>
      <c r="H37" s="13"/>
    </row>
    <row r="38" spans="1:8" x14ac:dyDescent="0.3">
      <c r="A38" s="20"/>
      <c r="B38" s="12"/>
      <c r="C38" s="12"/>
      <c r="D38" s="12"/>
      <c r="E38" s="12"/>
      <c r="F38" s="12"/>
      <c r="G38" s="12"/>
      <c r="H38" s="13"/>
    </row>
    <row r="39" spans="1:8" x14ac:dyDescent="0.3">
      <c r="A39" s="20"/>
      <c r="B39" s="12"/>
      <c r="C39" s="12"/>
      <c r="D39" s="12"/>
      <c r="E39" s="12"/>
      <c r="F39" s="12"/>
      <c r="G39" s="12"/>
      <c r="H39" s="13"/>
    </row>
    <row r="40" spans="1:8" x14ac:dyDescent="0.3">
      <c r="A40" s="22"/>
      <c r="B40" s="14"/>
      <c r="C40" s="14"/>
      <c r="D40" s="14"/>
      <c r="E40" s="14"/>
      <c r="F40" s="14"/>
      <c r="G40" s="14"/>
      <c r="H40" s="15"/>
    </row>
    <row r="42" spans="1:8" x14ac:dyDescent="0.3">
      <c r="A42" s="94" t="s">
        <v>22</v>
      </c>
      <c r="B42" s="94"/>
      <c r="C42" s="94"/>
      <c r="D42" s="94"/>
      <c r="E42" s="94"/>
      <c r="F42" s="94"/>
      <c r="G42" s="94"/>
      <c r="H42" s="94"/>
    </row>
    <row r="43" spans="1:8" ht="17.25" x14ac:dyDescent="0.3">
      <c r="A43" s="95" t="s">
        <v>23</v>
      </c>
      <c r="B43" s="95"/>
      <c r="C43" s="95"/>
      <c r="D43" s="95"/>
      <c r="E43" s="95"/>
      <c r="F43" s="95"/>
      <c r="G43" s="95"/>
      <c r="H43" s="95"/>
    </row>
  </sheetData>
  <mergeCells count="59">
    <mergeCell ref="A1:H1"/>
    <mergeCell ref="G3:H3"/>
    <mergeCell ref="D4:E4"/>
    <mergeCell ref="F4:F5"/>
    <mergeCell ref="G4:H5"/>
    <mergeCell ref="D5:E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86" priority="2" operator="containsText" text="부적합">
      <formula>NOT(ISERROR(SEARCH("부적합",C8)))</formula>
    </cfRule>
  </conditionalFormatting>
  <conditionalFormatting sqref="C8 E8 C10:E27 G8 G10:H27">
    <cfRule type="containsText" dxfId="8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0"/>
  <sheetViews>
    <sheetView zoomScaleNormal="100" workbookViewId="0">
      <selection activeCell="E10" sqref="E10:F11"/>
    </sheetView>
  </sheetViews>
  <sheetFormatPr defaultColWidth="9"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49" t="s">
        <v>29</v>
      </c>
      <c r="B1" s="80"/>
      <c r="C1" s="80"/>
      <c r="D1" s="80"/>
      <c r="E1" s="80"/>
      <c r="F1" s="80"/>
      <c r="G1" s="80"/>
      <c r="H1" s="80"/>
    </row>
    <row r="3" spans="1:8" x14ac:dyDescent="0.3">
      <c r="F3" s="39" t="s">
        <v>21</v>
      </c>
      <c r="G3" s="86" t="s">
        <v>90</v>
      </c>
      <c r="H3" s="87"/>
    </row>
    <row r="4" spans="1:8" x14ac:dyDescent="0.3">
      <c r="A4" s="4" t="s">
        <v>56</v>
      </c>
      <c r="B4" s="38" t="s">
        <v>26</v>
      </c>
      <c r="C4" s="4" t="s">
        <v>7</v>
      </c>
      <c r="D4" s="81">
        <v>43332</v>
      </c>
      <c r="E4" s="81"/>
      <c r="F4" s="4" t="s">
        <v>30</v>
      </c>
      <c r="G4" s="82" t="s">
        <v>91</v>
      </c>
      <c r="H4" s="83"/>
    </row>
    <row r="5" spans="1:8" ht="15.75" thickBot="1" x14ac:dyDescent="0.35"/>
    <row r="6" spans="1:8" x14ac:dyDescent="0.3">
      <c r="A6" s="41" t="s">
        <v>49</v>
      </c>
      <c r="B6" s="42" t="s">
        <v>50</v>
      </c>
      <c r="C6" s="42" t="s">
        <v>43</v>
      </c>
      <c r="D6" s="32" t="s">
        <v>3</v>
      </c>
      <c r="E6" s="43" t="s">
        <v>31</v>
      </c>
      <c r="F6" s="42" t="s">
        <v>32</v>
      </c>
      <c r="G6" s="42" t="s">
        <v>43</v>
      </c>
      <c r="H6" s="8" t="s">
        <v>3</v>
      </c>
    </row>
    <row r="7" spans="1:8" ht="27" customHeight="1" x14ac:dyDescent="0.3">
      <c r="A7" s="49">
        <v>112</v>
      </c>
      <c r="B7" s="50" t="s">
        <v>35</v>
      </c>
      <c r="C7" s="51" t="s">
        <v>89</v>
      </c>
      <c r="D7" s="52" t="str">
        <f>IF(C7="음성","양호",IF(ISERROR(FIND(".",C7)),"불량","주의"))</f>
        <v>양호</v>
      </c>
      <c r="E7" s="53">
        <v>121</v>
      </c>
      <c r="F7" s="35" t="s">
        <v>35</v>
      </c>
      <c r="G7" s="68" t="s">
        <v>89</v>
      </c>
      <c r="H7" s="54" t="str">
        <f>IF(G7="음성","양호",IF(ISERROR(FIND(".",G7)),"불량","주의"))</f>
        <v>양호</v>
      </c>
    </row>
    <row r="8" spans="1:8" ht="27" customHeight="1" x14ac:dyDescent="0.3">
      <c r="A8" s="55">
        <v>122</v>
      </c>
      <c r="B8" s="50" t="s">
        <v>35</v>
      </c>
      <c r="C8" s="68" t="s">
        <v>89</v>
      </c>
      <c r="D8" s="52" t="str">
        <f t="shared" ref="D8:D11" si="0">IF(C8="음성","양호",IF(ISERROR(FIND(".",C8)),"불량","주의"))</f>
        <v>양호</v>
      </c>
      <c r="E8" s="53">
        <v>211</v>
      </c>
      <c r="F8" s="35" t="s">
        <v>35</v>
      </c>
      <c r="G8" s="68" t="s">
        <v>89</v>
      </c>
      <c r="H8" s="54" t="str">
        <f t="shared" ref="H8:H10" si="1">IF(G8="음성","양호",IF(ISERROR(FIND(".",G8)),"불량","주의"))</f>
        <v>양호</v>
      </c>
    </row>
    <row r="9" spans="1:8" ht="27" customHeight="1" x14ac:dyDescent="0.3">
      <c r="A9" s="55">
        <v>212</v>
      </c>
      <c r="B9" s="50" t="s">
        <v>35</v>
      </c>
      <c r="C9" s="68" t="s">
        <v>89</v>
      </c>
      <c r="D9" s="52" t="str">
        <f t="shared" si="0"/>
        <v>양호</v>
      </c>
      <c r="E9" s="53">
        <v>221</v>
      </c>
      <c r="F9" s="35" t="s">
        <v>35</v>
      </c>
      <c r="G9" s="68" t="s">
        <v>89</v>
      </c>
      <c r="H9" s="54" t="str">
        <f t="shared" si="1"/>
        <v>양호</v>
      </c>
    </row>
    <row r="10" spans="1:8" ht="27" customHeight="1" x14ac:dyDescent="0.3">
      <c r="A10" s="55">
        <v>311</v>
      </c>
      <c r="B10" s="50" t="s">
        <v>35</v>
      </c>
      <c r="C10" s="68" t="s">
        <v>89</v>
      </c>
      <c r="D10" s="52" t="str">
        <f t="shared" si="0"/>
        <v>양호</v>
      </c>
      <c r="E10" s="53">
        <v>321</v>
      </c>
      <c r="F10" s="35" t="s">
        <v>35</v>
      </c>
      <c r="G10" s="68" t="s">
        <v>89</v>
      </c>
      <c r="H10" s="54" t="str">
        <f t="shared" si="1"/>
        <v>양호</v>
      </c>
    </row>
    <row r="11" spans="1:8" ht="27" customHeight="1" x14ac:dyDescent="0.3">
      <c r="A11" s="55">
        <v>322</v>
      </c>
      <c r="B11" s="50" t="s">
        <v>35</v>
      </c>
      <c r="C11" s="68" t="s">
        <v>89</v>
      </c>
      <c r="D11" s="52" t="str">
        <f t="shared" si="0"/>
        <v>양호</v>
      </c>
      <c r="E11" s="53"/>
      <c r="F11" s="35"/>
      <c r="G11" s="38"/>
      <c r="H11" s="54"/>
    </row>
    <row r="12" spans="1:8" ht="27" customHeight="1" x14ac:dyDescent="0.3">
      <c r="A12" s="55"/>
      <c r="B12" s="50"/>
      <c r="C12" s="38"/>
      <c r="D12" s="52"/>
      <c r="E12" s="53"/>
      <c r="F12" s="35"/>
      <c r="G12" s="38"/>
      <c r="H12" s="54"/>
    </row>
    <row r="13" spans="1:8" ht="27" customHeight="1" x14ac:dyDescent="0.3">
      <c r="A13" s="55"/>
      <c r="B13" s="50"/>
      <c r="C13" s="40"/>
      <c r="D13" s="52"/>
      <c r="E13" s="53"/>
      <c r="F13" s="56"/>
      <c r="G13" s="38"/>
      <c r="H13" s="54"/>
    </row>
    <row r="14" spans="1:8" ht="27" customHeight="1" x14ac:dyDescent="0.3">
      <c r="A14" s="55"/>
      <c r="B14" s="56"/>
      <c r="C14" s="38"/>
      <c r="D14" s="52"/>
      <c r="E14" s="53"/>
      <c r="F14" s="56"/>
      <c r="G14" s="38"/>
      <c r="H14" s="54"/>
    </row>
    <row r="15" spans="1:8" ht="27" customHeight="1" x14ac:dyDescent="0.3">
      <c r="A15" s="55"/>
      <c r="B15" s="56"/>
      <c r="C15" s="38"/>
      <c r="D15" s="52"/>
      <c r="E15" s="53"/>
      <c r="F15" s="56"/>
      <c r="G15" s="38"/>
      <c r="H15" s="54"/>
    </row>
    <row r="16" spans="1:8" ht="27" customHeight="1" thickBot="1" x14ac:dyDescent="0.35">
      <c r="A16" s="57"/>
      <c r="B16" s="58"/>
      <c r="C16" s="59"/>
      <c r="D16" s="60"/>
      <c r="E16" s="61"/>
      <c r="F16" s="58"/>
      <c r="G16" s="59"/>
      <c r="H16" s="62"/>
    </row>
    <row r="17" spans="1:8" x14ac:dyDescent="0.3">
      <c r="A17" s="3"/>
    </row>
    <row r="19" spans="1:8" x14ac:dyDescent="0.3">
      <c r="A19" s="1" t="s">
        <v>37</v>
      </c>
    </row>
    <row r="20" spans="1:8" x14ac:dyDescent="0.3">
      <c r="A20" s="16"/>
      <c r="B20" s="17" t="s">
        <v>33</v>
      </c>
      <c r="C20" s="118" t="s">
        <v>57</v>
      </c>
      <c r="D20" s="118"/>
      <c r="E20" s="118" t="s">
        <v>39</v>
      </c>
      <c r="F20" s="118"/>
      <c r="G20" s="118" t="s">
        <v>58</v>
      </c>
      <c r="H20" s="118"/>
    </row>
    <row r="21" spans="1:8" x14ac:dyDescent="0.3">
      <c r="A21" s="18" t="s">
        <v>41</v>
      </c>
      <c r="B21" s="9"/>
      <c r="C21" s="118"/>
      <c r="D21" s="118"/>
      <c r="E21" s="118"/>
      <c r="F21" s="118"/>
      <c r="G21" s="118"/>
      <c r="H21" s="118"/>
    </row>
    <row r="22" spans="1:8" ht="17.25" customHeight="1" x14ac:dyDescent="0.3">
      <c r="A22" s="119" t="s">
        <v>43</v>
      </c>
      <c r="B22" s="96"/>
      <c r="C22" s="119" t="s">
        <v>44</v>
      </c>
      <c r="D22" s="119"/>
      <c r="E22" s="119" t="s">
        <v>45</v>
      </c>
      <c r="F22" s="119"/>
      <c r="G22" s="96" t="s">
        <v>47</v>
      </c>
      <c r="H22" s="96"/>
    </row>
    <row r="24" spans="1:8" x14ac:dyDescent="0.3">
      <c r="A24" s="19" t="s">
        <v>48</v>
      </c>
      <c r="B24" s="10"/>
      <c r="C24" s="10"/>
      <c r="D24" s="10"/>
      <c r="E24" s="10"/>
      <c r="F24" s="10"/>
      <c r="G24" s="10"/>
      <c r="H24" s="11"/>
    </row>
    <row r="25" spans="1:8" x14ac:dyDescent="0.3">
      <c r="A25" s="20" t="s">
        <v>92</v>
      </c>
      <c r="B25" s="12"/>
      <c r="C25" s="12"/>
      <c r="D25" s="12"/>
      <c r="E25" s="12"/>
      <c r="F25" s="12"/>
      <c r="G25" s="12"/>
      <c r="H25" s="13"/>
    </row>
    <row r="26" spans="1:8" x14ac:dyDescent="0.3">
      <c r="A26" s="20"/>
      <c r="B26" s="12"/>
      <c r="C26" s="12"/>
      <c r="D26" s="12"/>
      <c r="E26" s="12"/>
      <c r="F26" s="12"/>
      <c r="G26" s="12"/>
      <c r="H26" s="13"/>
    </row>
    <row r="27" spans="1:8" x14ac:dyDescent="0.3">
      <c r="A27" s="20"/>
      <c r="B27" s="12"/>
      <c r="C27" s="12"/>
      <c r="D27" s="12"/>
      <c r="E27" s="12"/>
      <c r="F27" s="12"/>
      <c r="G27" s="12"/>
      <c r="H27" s="13"/>
    </row>
    <row r="28" spans="1:8" x14ac:dyDescent="0.3">
      <c r="A28" s="20"/>
      <c r="B28" s="12"/>
      <c r="C28" s="12"/>
      <c r="D28" s="12"/>
      <c r="E28" s="12"/>
      <c r="F28" s="12"/>
      <c r="G28" s="12"/>
      <c r="H28" s="13"/>
    </row>
    <row r="29" spans="1:8" x14ac:dyDescent="0.3">
      <c r="A29" s="22"/>
      <c r="B29" s="14"/>
      <c r="C29" s="14"/>
      <c r="D29" s="14"/>
      <c r="E29" s="14"/>
      <c r="F29" s="14"/>
      <c r="G29" s="14"/>
      <c r="H29" s="15"/>
    </row>
    <row r="39" spans="1:8" x14ac:dyDescent="0.3">
      <c r="A39" s="94" t="s">
        <v>22</v>
      </c>
      <c r="B39" s="94"/>
      <c r="C39" s="94"/>
      <c r="D39" s="94"/>
      <c r="E39" s="94"/>
      <c r="F39" s="94"/>
      <c r="G39" s="94"/>
      <c r="H39" s="94"/>
    </row>
    <row r="40" spans="1:8" ht="17.25" x14ac:dyDescent="0.3">
      <c r="A40" s="95" t="s">
        <v>23</v>
      </c>
      <c r="B40" s="95"/>
      <c r="C40" s="95"/>
      <c r="D40" s="95"/>
      <c r="E40" s="95"/>
      <c r="F40" s="95"/>
      <c r="G40" s="95"/>
      <c r="H40" s="95"/>
    </row>
  </sheetData>
  <mergeCells count="13">
    <mergeCell ref="A40:H40"/>
    <mergeCell ref="A1:H1"/>
    <mergeCell ref="G3:H3"/>
    <mergeCell ref="D4:E4"/>
    <mergeCell ref="G4:H4"/>
    <mergeCell ref="C20:D21"/>
    <mergeCell ref="E20:F21"/>
    <mergeCell ref="G20:H21"/>
    <mergeCell ref="A22:B22"/>
    <mergeCell ref="C22:D22"/>
    <mergeCell ref="E22:F22"/>
    <mergeCell ref="G22:H22"/>
    <mergeCell ref="A39:H39"/>
  </mergeCells>
  <phoneticPr fontId="3" type="noConversion"/>
  <conditionalFormatting sqref="D7:D16 H7:H16">
    <cfRule type="containsText" dxfId="84" priority="7" operator="containsText" text="불량">
      <formula>NOT(ISERROR(SEARCH("불량",D7)))</formula>
    </cfRule>
  </conditionalFormatting>
  <conditionalFormatting sqref="C7:C16">
    <cfRule type="containsText" dxfId="83" priority="6" operator="containsText" text="양성">
      <formula>NOT(ISERROR(SEARCH("양성",C7)))</formula>
    </cfRule>
  </conditionalFormatting>
  <conditionalFormatting sqref="G7 G16">
    <cfRule type="containsText" dxfId="82" priority="5" operator="containsText" text="양성">
      <formula>NOT(ISERROR(SEARCH("양성",G7)))</formula>
    </cfRule>
  </conditionalFormatting>
  <conditionalFormatting sqref="G8:G15">
    <cfRule type="containsText" dxfId="81" priority="4" operator="containsText" text="양성">
      <formula>NOT(ISERROR(SEARCH("양성",G8)))</formula>
    </cfRule>
  </conditionalFormatting>
  <conditionalFormatting sqref="G8:G15">
    <cfRule type="containsText" dxfId="80" priority="3" operator="containsText" text="양성">
      <formula>NOT(ISERROR(SEARCH("양성",G8)))</formula>
    </cfRule>
  </conditionalFormatting>
  <conditionalFormatting sqref="D7:D16">
    <cfRule type="containsText" dxfId="79" priority="2" operator="containsText" text="주의">
      <formula>NOT(ISERROR(SEARCH("주의",D7)))</formula>
    </cfRule>
  </conditionalFormatting>
  <conditionalFormatting sqref="H7:H16">
    <cfRule type="containsText" dxfId="78" priority="1" operator="containsText" text="주의">
      <formula>NOT(ISERROR(SEARCH("주의",H7)))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Normal="100" workbookViewId="0">
      <selection activeCell="E10" sqref="E10:F11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49" t="s">
        <v>29</v>
      </c>
      <c r="B1" s="80"/>
      <c r="C1" s="80"/>
      <c r="D1" s="80"/>
      <c r="E1" s="80"/>
      <c r="F1" s="80"/>
      <c r="G1" s="80"/>
      <c r="H1" s="80"/>
    </row>
    <row r="3" spans="1:8" x14ac:dyDescent="0.3">
      <c r="F3" s="39" t="s">
        <v>21</v>
      </c>
      <c r="G3" s="110" t="str">
        <f>'반입 초생추'!G3:H3</f>
        <v>18-1860</v>
      </c>
      <c r="H3" s="111"/>
    </row>
    <row r="4" spans="1:8" x14ac:dyDescent="0.3">
      <c r="A4" s="4" t="s">
        <v>6</v>
      </c>
      <c r="B4" s="39" t="str">
        <f>'반입 초생추'!B4</f>
        <v>화천농장</v>
      </c>
      <c r="C4" s="4" t="s">
        <v>7</v>
      </c>
      <c r="D4" s="102">
        <f>'반입 초생추'!D4:E4</f>
        <v>43332</v>
      </c>
      <c r="E4" s="102"/>
      <c r="F4" s="4" t="s">
        <v>8</v>
      </c>
      <c r="G4" s="103" t="str">
        <f>'반입 초생추'!G4:H4</f>
        <v>김우용</v>
      </c>
      <c r="H4" s="104"/>
    </row>
    <row r="5" spans="1:8" ht="15.75" thickBot="1" x14ac:dyDescent="0.35"/>
    <row r="6" spans="1:8" ht="16.5" customHeight="1" x14ac:dyDescent="0.3">
      <c r="A6" s="41" t="s">
        <v>49</v>
      </c>
      <c r="B6" s="42" t="s">
        <v>50</v>
      </c>
      <c r="C6" s="105" t="s">
        <v>11</v>
      </c>
      <c r="D6" s="106"/>
      <c r="E6" s="43" t="s">
        <v>49</v>
      </c>
      <c r="F6" s="42" t="s">
        <v>50</v>
      </c>
      <c r="G6" s="105" t="s">
        <v>11</v>
      </c>
      <c r="H6" s="107"/>
    </row>
    <row r="7" spans="1:8" ht="27" customHeight="1" x14ac:dyDescent="0.3">
      <c r="A7" s="44">
        <f>IF('반입 초생추'!A7="","",'반입 초생추'!A7)</f>
        <v>112</v>
      </c>
      <c r="B7" s="35" t="s">
        <v>34</v>
      </c>
      <c r="C7" s="97" t="str">
        <f>IF('반입 초생추'!D7="","",IF('반입 초생추'!D7="불량","부적합",IF('반입 초생추'!D7="주의","주의","적합")))</f>
        <v>적합</v>
      </c>
      <c r="D7" s="116"/>
      <c r="E7" s="45">
        <f>IF('반입 초생추'!E7="","",'반입 초생추'!E7)</f>
        <v>121</v>
      </c>
      <c r="F7" s="35" t="s">
        <v>34</v>
      </c>
      <c r="G7" s="97" t="str">
        <f>IF('반입 초생추'!H7="","",IF('반입 초생추'!H7="불량","부적합",IF('반입 초생추'!H7="주의","주의","적합")))</f>
        <v>적합</v>
      </c>
      <c r="H7" s="98"/>
    </row>
    <row r="8" spans="1:8" ht="27" customHeight="1" x14ac:dyDescent="0.3">
      <c r="A8" s="44">
        <f>IF('반입 초생추'!A8="","",'반입 초생추'!A8)</f>
        <v>122</v>
      </c>
      <c r="B8" s="35" t="s">
        <v>34</v>
      </c>
      <c r="C8" s="97" t="str">
        <f>IF('반입 초생추'!D8="","",IF('반입 초생추'!D8="불량","부적합",IF('반입 초생추'!D8="주의","주의","적합")))</f>
        <v>적합</v>
      </c>
      <c r="D8" s="116"/>
      <c r="E8" s="45">
        <f>IF('반입 초생추'!E8="","",'반입 초생추'!E8)</f>
        <v>211</v>
      </c>
      <c r="F8" s="35" t="s">
        <v>34</v>
      </c>
      <c r="G8" s="97" t="str">
        <f>IF('반입 초생추'!H8="","",IF('반입 초생추'!H8="불량","부적합",IF('반입 초생추'!H8="주의","주의","적합")))</f>
        <v>적합</v>
      </c>
      <c r="H8" s="98"/>
    </row>
    <row r="9" spans="1:8" ht="27" customHeight="1" x14ac:dyDescent="0.3">
      <c r="A9" s="44">
        <f>IF('반입 초생추'!A9="","",'반입 초생추'!A9)</f>
        <v>212</v>
      </c>
      <c r="B9" s="35" t="s">
        <v>34</v>
      </c>
      <c r="C9" s="97" t="str">
        <f>IF('반입 초생추'!D9="","",IF('반입 초생추'!D9="불량","부적합",IF('반입 초생추'!D9="주의","주의","적합")))</f>
        <v>적합</v>
      </c>
      <c r="D9" s="116"/>
      <c r="E9" s="45">
        <f>IF('반입 초생추'!E9="","",'반입 초생추'!E9)</f>
        <v>221</v>
      </c>
      <c r="F9" s="35" t="s">
        <v>34</v>
      </c>
      <c r="G9" s="97" t="str">
        <f>IF('반입 초생추'!H9="","",IF('반입 초생추'!H9="불량","부적합",IF('반입 초생추'!H9="주의","주의","적합")))</f>
        <v>적합</v>
      </c>
      <c r="H9" s="98"/>
    </row>
    <row r="10" spans="1:8" ht="27" customHeight="1" x14ac:dyDescent="0.3">
      <c r="A10" s="44">
        <f>IF('반입 초생추'!A10="","",'반입 초생추'!A10)</f>
        <v>311</v>
      </c>
      <c r="B10" s="35" t="s">
        <v>34</v>
      </c>
      <c r="C10" s="97" t="str">
        <f>IF('반입 초생추'!D10="","",IF('반입 초생추'!D10="불량","부적합",IF('반입 초생추'!D10="주의","주의","적합")))</f>
        <v>적합</v>
      </c>
      <c r="D10" s="116"/>
      <c r="E10" s="45">
        <f>IF('반입 초생추'!E10="","",'반입 초생추'!E10)</f>
        <v>321</v>
      </c>
      <c r="F10" s="35" t="s">
        <v>34</v>
      </c>
      <c r="G10" s="97" t="str">
        <f>IF('반입 초생추'!H10="","",IF('반입 초생추'!H10="불량","부적합",IF('반입 초생추'!H10="주의","주의","적합")))</f>
        <v>적합</v>
      </c>
      <c r="H10" s="98"/>
    </row>
    <row r="11" spans="1:8" ht="27" customHeight="1" x14ac:dyDescent="0.3">
      <c r="A11" s="44">
        <f>IF('반입 초생추'!A11="","",'반입 초생추'!A11)</f>
        <v>322</v>
      </c>
      <c r="B11" s="35" t="s">
        <v>34</v>
      </c>
      <c r="C11" s="97" t="str">
        <f>IF('반입 초생추'!D11="","",IF('반입 초생추'!D11="불량","부적합",IF('반입 초생추'!D11="주의","주의","적합")))</f>
        <v>적합</v>
      </c>
      <c r="D11" s="116"/>
      <c r="E11" s="45" t="str">
        <f>IF('반입 초생추'!E11="","",'반입 초생추'!E11)</f>
        <v/>
      </c>
      <c r="F11" s="35"/>
      <c r="G11" s="97" t="str">
        <f>IF('반입 초생추'!H11="","",IF('반입 초생추'!H11="불량","부적합",IF('반입 초생추'!H11="주의","주의","적합")))</f>
        <v/>
      </c>
      <c r="H11" s="98"/>
    </row>
    <row r="12" spans="1:8" ht="27" customHeight="1" x14ac:dyDescent="0.3">
      <c r="A12" s="44" t="str">
        <f>IF('반입 초생추'!A12="","",'반입 초생추'!A12)</f>
        <v/>
      </c>
      <c r="B12" s="35"/>
      <c r="C12" s="97" t="str">
        <f>IF('반입 초생추'!D12="","",IF('반입 초생추'!D12="불량","부적합",IF('반입 초생추'!D12="주의","주의","적합")))</f>
        <v/>
      </c>
      <c r="D12" s="116"/>
      <c r="E12" s="45" t="str">
        <f>IF('반입 초생추'!E12="","",'반입 초생추'!E12)</f>
        <v/>
      </c>
      <c r="F12" s="35"/>
      <c r="G12" s="97" t="str">
        <f>IF('반입 초생추'!H12="","",IF('반입 초생추'!H12="불량","부적합",IF('반입 초생추'!H12="주의","주의","적합")))</f>
        <v/>
      </c>
      <c r="H12" s="98"/>
    </row>
    <row r="13" spans="1:8" ht="27" customHeight="1" x14ac:dyDescent="0.3">
      <c r="A13" s="44" t="str">
        <f>IF('반입 초생추'!A13="","",'반입 초생추'!A13)</f>
        <v/>
      </c>
      <c r="B13" s="35"/>
      <c r="C13" s="97" t="str">
        <f>IF('반입 초생추'!D13="","",IF('반입 초생추'!D13="불량","부적합",IF('반입 초생추'!D13="주의","주의","적합")))</f>
        <v/>
      </c>
      <c r="D13" s="116"/>
      <c r="E13" s="45" t="str">
        <f>IF('반입 초생추'!E13="","",'반입 초생추'!E13)</f>
        <v/>
      </c>
      <c r="F13" s="39"/>
      <c r="G13" s="97" t="str">
        <f>IF('반입 초생추'!H13="","",IF('반입 초생추'!H13="불량","부적합",IF('반입 초생추'!H13="주의","주의","적합")))</f>
        <v/>
      </c>
      <c r="H13" s="98"/>
    </row>
    <row r="14" spans="1:8" ht="27" customHeight="1" x14ac:dyDescent="0.3">
      <c r="A14" s="44" t="str">
        <f>IF('반입 초생추'!A14="","",'반입 초생추'!A14)</f>
        <v/>
      </c>
      <c r="B14" s="39"/>
      <c r="C14" s="97" t="str">
        <f>IF('반입 초생추'!D14="","",IF('반입 초생추'!D14="불량","부적합",IF('반입 초생추'!D14="주의","주의","적합")))</f>
        <v/>
      </c>
      <c r="D14" s="116"/>
      <c r="E14" s="45" t="str">
        <f>IF('반입 초생추'!E14="","",'반입 초생추'!E14)</f>
        <v/>
      </c>
      <c r="F14" s="39"/>
      <c r="G14" s="97" t="str">
        <f>IF('반입 초생추'!H14="","",IF('반입 초생추'!H14="불량","부적합",IF('반입 초생추'!H14="주의","주의","적합")))</f>
        <v/>
      </c>
      <c r="H14" s="98"/>
    </row>
    <row r="15" spans="1:8" ht="27" customHeight="1" x14ac:dyDescent="0.3">
      <c r="A15" s="44" t="str">
        <f>IF('반입 초생추'!A15="","",'반입 초생추'!A15)</f>
        <v/>
      </c>
      <c r="B15" s="39"/>
      <c r="C15" s="97" t="str">
        <f>IF('반입 초생추'!D15="","",IF('반입 초생추'!D15="불량","부적합",IF('반입 초생추'!D15="주의","주의","적합")))</f>
        <v/>
      </c>
      <c r="D15" s="116"/>
      <c r="E15" s="45" t="str">
        <f>IF('반입 초생추'!E15="","",'반입 초생추'!E15)</f>
        <v/>
      </c>
      <c r="F15" s="39"/>
      <c r="G15" s="97" t="str">
        <f>IF('반입 초생추'!H15="","",IF('반입 초생추'!H15="불량","부적합",IF('반입 초생추'!H15="주의","주의","적합")))</f>
        <v/>
      </c>
      <c r="H15" s="98"/>
    </row>
    <row r="16" spans="1:8" ht="27" customHeight="1" thickBot="1" x14ac:dyDescent="0.35">
      <c r="A16" s="46" t="str">
        <f>IF('반입 초생추'!A16="","",'반입 초생추'!A16)</f>
        <v/>
      </c>
      <c r="B16" s="47"/>
      <c r="C16" s="113" t="str">
        <f>IF('반입 초생추'!D16="","",IF('반입 초생추'!D16="불량","부적합",IF('반입 초생추'!D16="주의","주의","적합")))</f>
        <v/>
      </c>
      <c r="D16" s="180"/>
      <c r="E16" s="48" t="str">
        <f>IF('반입 초생추'!E16="","",'반입 초생추'!E16)</f>
        <v/>
      </c>
      <c r="F16" s="47"/>
      <c r="G16" s="113" t="str">
        <f>IF('반입 초생추'!H16="","",IF('반입 초생추'!H16="불량","부적합",IF('반입 초생추'!H16="주의","주의","적합")))</f>
        <v/>
      </c>
      <c r="H16" s="114"/>
    </row>
    <row r="17" spans="1:8" x14ac:dyDescent="0.3">
      <c r="A17" s="3"/>
    </row>
    <row r="18" spans="1:8" x14ac:dyDescent="0.3">
      <c r="A18" s="3"/>
    </row>
    <row r="19" spans="1:8" x14ac:dyDescent="0.3">
      <c r="A19" s="1" t="s">
        <v>36</v>
      </c>
    </row>
    <row r="20" spans="1:8" ht="16.5" customHeight="1" x14ac:dyDescent="0.3">
      <c r="A20" s="16"/>
      <c r="B20" s="17" t="s">
        <v>11</v>
      </c>
      <c r="C20" s="118" t="s">
        <v>51</v>
      </c>
      <c r="D20" s="118"/>
      <c r="E20" s="118" t="s">
        <v>38</v>
      </c>
      <c r="F20" s="118"/>
      <c r="G20" s="118" t="s">
        <v>40</v>
      </c>
      <c r="H20" s="118"/>
    </row>
    <row r="21" spans="1:8" x14ac:dyDescent="0.3">
      <c r="A21" s="18" t="s">
        <v>52</v>
      </c>
      <c r="B21" s="9"/>
      <c r="C21" s="118"/>
      <c r="D21" s="118"/>
      <c r="E21" s="118"/>
      <c r="F21" s="118"/>
      <c r="G21" s="118"/>
      <c r="H21" s="118"/>
    </row>
    <row r="22" spans="1:8" ht="17.25" customHeight="1" x14ac:dyDescent="0.3">
      <c r="A22" s="119" t="s">
        <v>42</v>
      </c>
      <c r="B22" s="96"/>
      <c r="C22" s="119" t="s">
        <v>53</v>
      </c>
      <c r="D22" s="119"/>
      <c r="E22" s="119" t="s">
        <v>54</v>
      </c>
      <c r="F22" s="119"/>
      <c r="G22" s="96" t="s">
        <v>46</v>
      </c>
      <c r="H22" s="96"/>
    </row>
    <row r="24" spans="1:8" x14ac:dyDescent="0.3">
      <c r="A24" s="19" t="s">
        <v>55</v>
      </c>
      <c r="B24" s="10"/>
      <c r="C24" s="10"/>
      <c r="D24" s="10"/>
      <c r="E24" s="10"/>
      <c r="F24" s="10"/>
      <c r="G24" s="10"/>
      <c r="H24" s="11"/>
    </row>
    <row r="25" spans="1:8" x14ac:dyDescent="0.3">
      <c r="A25" s="20" t="str">
        <f>'반입 초생추'!A25</f>
        <v>- 모든 샘플 살모넬라 음성</v>
      </c>
      <c r="B25" s="12"/>
      <c r="C25" s="12"/>
      <c r="D25" s="12"/>
      <c r="E25" s="12"/>
      <c r="F25" s="12"/>
      <c r="G25" s="12"/>
      <c r="H25" s="13"/>
    </row>
    <row r="26" spans="1:8" x14ac:dyDescent="0.3">
      <c r="A26" s="20"/>
      <c r="B26" s="12"/>
      <c r="C26" s="12"/>
      <c r="D26" s="12"/>
      <c r="E26" s="12"/>
      <c r="F26" s="12"/>
      <c r="G26" s="12"/>
      <c r="H26" s="13"/>
    </row>
    <row r="27" spans="1:8" x14ac:dyDescent="0.3">
      <c r="A27" s="20"/>
      <c r="B27" s="12"/>
      <c r="C27" s="12"/>
      <c r="D27" s="12"/>
      <c r="E27" s="12"/>
      <c r="F27" s="12"/>
      <c r="G27" s="12"/>
      <c r="H27" s="13"/>
    </row>
    <row r="28" spans="1:8" x14ac:dyDescent="0.3">
      <c r="A28" s="20"/>
      <c r="B28" s="12"/>
      <c r="C28" s="12"/>
      <c r="D28" s="12"/>
      <c r="E28" s="12"/>
      <c r="F28" s="12"/>
      <c r="G28" s="12"/>
      <c r="H28" s="13"/>
    </row>
    <row r="29" spans="1:8" x14ac:dyDescent="0.3">
      <c r="A29" s="22"/>
      <c r="B29" s="14"/>
      <c r="C29" s="14"/>
      <c r="D29" s="14"/>
      <c r="E29" s="14"/>
      <c r="F29" s="14"/>
      <c r="G29" s="14"/>
      <c r="H29" s="15"/>
    </row>
    <row r="37" spans="1:8" x14ac:dyDescent="0.3">
      <c r="A37" s="94" t="s">
        <v>22</v>
      </c>
      <c r="B37" s="94"/>
      <c r="C37" s="94"/>
      <c r="D37" s="94"/>
      <c r="E37" s="94"/>
      <c r="F37" s="94"/>
      <c r="G37" s="94"/>
      <c r="H37" s="94"/>
    </row>
    <row r="38" spans="1:8" ht="17.25" x14ac:dyDescent="0.3">
      <c r="A38" s="95" t="s">
        <v>23</v>
      </c>
      <c r="B38" s="95"/>
      <c r="C38" s="95"/>
      <c r="D38" s="95"/>
      <c r="E38" s="95"/>
      <c r="F38" s="95"/>
      <c r="G38" s="95"/>
      <c r="H38" s="95"/>
    </row>
  </sheetData>
  <mergeCells count="35">
    <mergeCell ref="A37:H37"/>
    <mergeCell ref="A38:H38"/>
    <mergeCell ref="C16:D16"/>
    <mergeCell ref="G16:H16"/>
    <mergeCell ref="C20:D21"/>
    <mergeCell ref="E20:F21"/>
    <mergeCell ref="G20:H21"/>
    <mergeCell ref="A22:B22"/>
    <mergeCell ref="C22:D22"/>
    <mergeCell ref="E22:F22"/>
    <mergeCell ref="G22:H22"/>
    <mergeCell ref="C13:D13"/>
    <mergeCell ref="G13:H13"/>
    <mergeCell ref="C14:D14"/>
    <mergeCell ref="G14:H14"/>
    <mergeCell ref="C15:D15"/>
    <mergeCell ref="G15:H15"/>
    <mergeCell ref="C10:D10"/>
    <mergeCell ref="G10:H10"/>
    <mergeCell ref="C11:D11"/>
    <mergeCell ref="G11:H11"/>
    <mergeCell ref="C12:D12"/>
    <mergeCell ref="G12:H12"/>
    <mergeCell ref="C7:D7"/>
    <mergeCell ref="G7:H7"/>
    <mergeCell ref="C8:D8"/>
    <mergeCell ref="G8:H8"/>
    <mergeCell ref="C9:D9"/>
    <mergeCell ref="G9:H9"/>
    <mergeCell ref="A1:H1"/>
    <mergeCell ref="G3:H3"/>
    <mergeCell ref="D4:E4"/>
    <mergeCell ref="G4:H4"/>
    <mergeCell ref="C6:D6"/>
    <mergeCell ref="G6:H6"/>
  </mergeCells>
  <phoneticPr fontId="3" type="noConversion"/>
  <conditionalFormatting sqref="C7:C16 G7:G16 H7">
    <cfRule type="containsText" dxfId="77" priority="3" operator="containsText" text="부적합">
      <formula>NOT(ISERROR(SEARCH("부적합",C7)))</formula>
    </cfRule>
  </conditionalFormatting>
  <conditionalFormatting sqref="G7:G16 H7">
    <cfRule type="containsText" dxfId="76" priority="2" operator="containsText" text="주의">
      <formula>NOT(ISERROR(SEARCH("주의",G7)))</formula>
    </cfRule>
  </conditionalFormatting>
  <conditionalFormatting sqref="C7:C16">
    <cfRule type="containsText" dxfId="75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E10" sqref="E10:F11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9" t="s">
        <v>59</v>
      </c>
      <c r="B1" s="80"/>
      <c r="C1" s="80"/>
      <c r="D1" s="80"/>
      <c r="E1" s="80"/>
      <c r="F1" s="80"/>
      <c r="G1" s="80"/>
      <c r="H1" s="80"/>
    </row>
    <row r="3" spans="1:8" x14ac:dyDescent="0.3">
      <c r="F3" s="64" t="s">
        <v>60</v>
      </c>
      <c r="G3" s="110" t="s">
        <v>94</v>
      </c>
      <c r="H3" s="111"/>
    </row>
    <row r="4" spans="1:8" x14ac:dyDescent="0.3">
      <c r="A4" s="4" t="s">
        <v>56</v>
      </c>
      <c r="B4" s="63" t="s">
        <v>81</v>
      </c>
      <c r="C4" s="4" t="s">
        <v>61</v>
      </c>
      <c r="D4" s="81">
        <v>43355</v>
      </c>
      <c r="E4" s="81"/>
      <c r="F4" s="4" t="s">
        <v>120</v>
      </c>
      <c r="G4" s="81"/>
      <c r="H4" s="81"/>
    </row>
    <row r="5" spans="1:8" x14ac:dyDescent="0.3">
      <c r="A5" s="4" t="s">
        <v>62</v>
      </c>
      <c r="B5" s="63">
        <v>8315</v>
      </c>
      <c r="C5" s="4" t="s">
        <v>63</v>
      </c>
      <c r="D5" s="154" t="s">
        <v>93</v>
      </c>
      <c r="E5" s="155"/>
      <c r="F5" s="4" t="s">
        <v>125</v>
      </c>
      <c r="G5" s="82" t="s">
        <v>126</v>
      </c>
      <c r="H5" s="82"/>
    </row>
    <row r="6" spans="1:8" ht="15.75" thickBot="1" x14ac:dyDescent="0.35"/>
    <row r="7" spans="1:8" ht="16.5" customHeight="1" x14ac:dyDescent="0.3">
      <c r="A7" s="146" t="s">
        <v>49</v>
      </c>
      <c r="B7" s="147"/>
      <c r="C7" s="42" t="s">
        <v>43</v>
      </c>
      <c r="D7" s="32" t="s">
        <v>3</v>
      </c>
      <c r="E7" s="148" t="s">
        <v>49</v>
      </c>
      <c r="F7" s="147"/>
      <c r="G7" s="42" t="s">
        <v>43</v>
      </c>
      <c r="H7" s="8" t="s">
        <v>3</v>
      </c>
    </row>
    <row r="8" spans="1:8" ht="18.75" customHeight="1" x14ac:dyDescent="0.3">
      <c r="A8" s="122">
        <v>111</v>
      </c>
      <c r="B8" s="123"/>
      <c r="C8" s="126" t="s">
        <v>96</v>
      </c>
      <c r="D8" s="128" t="str">
        <f>IF(C8="","",IF(C8="음성","양호",IF(ISERROR(FIND(".",C8)),"불량","주의")))</f>
        <v>양호</v>
      </c>
      <c r="E8" s="130">
        <v>112</v>
      </c>
      <c r="F8" s="123"/>
      <c r="G8" s="132" t="s">
        <v>96</v>
      </c>
      <c r="H8" s="120" t="str">
        <f>IF(G8="","",IF(G8="음성","양호",IF(ISERROR(FIND(".",G8)),"불량","주의")))</f>
        <v>양호</v>
      </c>
    </row>
    <row r="9" spans="1:8" ht="18.75" customHeight="1" x14ac:dyDescent="0.3">
      <c r="A9" s="124"/>
      <c r="B9" s="125"/>
      <c r="C9" s="127"/>
      <c r="D9" s="129"/>
      <c r="E9" s="131"/>
      <c r="F9" s="125"/>
      <c r="G9" s="133"/>
      <c r="H9" s="134"/>
    </row>
    <row r="10" spans="1:8" ht="18.75" customHeight="1" x14ac:dyDescent="0.3">
      <c r="A10" s="122">
        <v>121</v>
      </c>
      <c r="B10" s="123"/>
      <c r="C10" s="126" t="s">
        <v>96</v>
      </c>
      <c r="D10" s="128" t="str">
        <f t="shared" ref="D10" si="0">IF(C10="","",IF(C10="음성","양호",IF(ISERROR(FIND(".",C10)),"불량","주의")))</f>
        <v>양호</v>
      </c>
      <c r="E10" s="130">
        <v>122</v>
      </c>
      <c r="F10" s="123"/>
      <c r="G10" s="132" t="s">
        <v>96</v>
      </c>
      <c r="H10" s="120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24"/>
      <c r="B11" s="125"/>
      <c r="C11" s="127"/>
      <c r="D11" s="129"/>
      <c r="E11" s="131"/>
      <c r="F11" s="125"/>
      <c r="G11" s="133"/>
      <c r="H11" s="134"/>
    </row>
    <row r="12" spans="1:8" ht="18.75" customHeight="1" x14ac:dyDescent="0.3">
      <c r="A12" s="122">
        <v>211</v>
      </c>
      <c r="B12" s="123" t="s">
        <v>64</v>
      </c>
      <c r="C12" s="126" t="s">
        <v>96</v>
      </c>
      <c r="D12" s="128" t="str">
        <f t="shared" ref="D12" si="2">IF(C12="","",IF(C12="음성","양호",IF(ISERROR(FIND(".",C12)),"불량","주의")))</f>
        <v>양호</v>
      </c>
      <c r="E12" s="130">
        <v>212</v>
      </c>
      <c r="F12" s="123" t="s">
        <v>64</v>
      </c>
      <c r="G12" s="132" t="s">
        <v>96</v>
      </c>
      <c r="H12" s="120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24"/>
      <c r="B13" s="125" t="s">
        <v>65</v>
      </c>
      <c r="C13" s="127"/>
      <c r="D13" s="129"/>
      <c r="E13" s="131"/>
      <c r="F13" s="125" t="s">
        <v>65</v>
      </c>
      <c r="G13" s="133"/>
      <c r="H13" s="134"/>
    </row>
    <row r="14" spans="1:8" ht="18.75" customHeight="1" x14ac:dyDescent="0.3">
      <c r="A14" s="122">
        <v>221</v>
      </c>
      <c r="B14" s="123" t="s">
        <v>64</v>
      </c>
      <c r="C14" s="126" t="s">
        <v>96</v>
      </c>
      <c r="D14" s="128" t="str">
        <f t="shared" ref="D14" si="4">IF(C14="","",IF(C14="음성","양호",IF(ISERROR(FIND(".",C14)),"불량","주의")))</f>
        <v>양호</v>
      </c>
      <c r="E14" s="130">
        <v>222</v>
      </c>
      <c r="F14" s="123" t="s">
        <v>64</v>
      </c>
      <c r="G14" s="132" t="s">
        <v>96</v>
      </c>
      <c r="H14" s="120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24"/>
      <c r="B15" s="125" t="s">
        <v>65</v>
      </c>
      <c r="C15" s="127"/>
      <c r="D15" s="129"/>
      <c r="E15" s="131"/>
      <c r="F15" s="125" t="s">
        <v>65</v>
      </c>
      <c r="G15" s="133"/>
      <c r="H15" s="134"/>
    </row>
    <row r="16" spans="1:8" ht="18.75" customHeight="1" x14ac:dyDescent="0.3">
      <c r="A16" s="122">
        <v>311</v>
      </c>
      <c r="B16" s="123" t="s">
        <v>64</v>
      </c>
      <c r="C16" s="126" t="s">
        <v>96</v>
      </c>
      <c r="D16" s="128" t="str">
        <f t="shared" ref="D16" si="6">IF(C16="","",IF(C16="음성","양호",IF(ISERROR(FIND(".",C16)),"불량","주의")))</f>
        <v>양호</v>
      </c>
      <c r="E16" s="130">
        <v>312</v>
      </c>
      <c r="F16" s="123" t="s">
        <v>64</v>
      </c>
      <c r="G16" s="132" t="s">
        <v>96</v>
      </c>
      <c r="H16" s="120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24"/>
      <c r="B17" s="125" t="s">
        <v>65</v>
      </c>
      <c r="C17" s="127"/>
      <c r="D17" s="129"/>
      <c r="E17" s="131"/>
      <c r="F17" s="125" t="s">
        <v>65</v>
      </c>
      <c r="G17" s="133"/>
      <c r="H17" s="134"/>
    </row>
    <row r="18" spans="1:8" ht="18.75" customHeight="1" x14ac:dyDescent="0.3">
      <c r="A18" s="122">
        <v>321</v>
      </c>
      <c r="B18" s="123" t="s">
        <v>64</v>
      </c>
      <c r="C18" s="126" t="s">
        <v>96</v>
      </c>
      <c r="D18" s="128" t="str">
        <f t="shared" ref="D18" si="8">IF(C18="","",IF(C18="음성","양호",IF(ISERROR(FIND(".",C18)),"불량","주의")))</f>
        <v>양호</v>
      </c>
      <c r="E18" s="130">
        <v>322</v>
      </c>
      <c r="F18" s="123" t="s">
        <v>64</v>
      </c>
      <c r="G18" s="132" t="s">
        <v>96</v>
      </c>
      <c r="H18" s="120" t="str">
        <f t="shared" ref="H18" si="9">IF(G18="","",IF(G18="음성","양호",IF(ISERROR(FIND(".",G18)),"불량","주의")))</f>
        <v>양호</v>
      </c>
    </row>
    <row r="19" spans="1:8" ht="18.75" customHeight="1" x14ac:dyDescent="0.3">
      <c r="A19" s="124"/>
      <c r="B19" s="125" t="s">
        <v>65</v>
      </c>
      <c r="C19" s="127"/>
      <c r="D19" s="129"/>
      <c r="E19" s="131"/>
      <c r="F19" s="125" t="s">
        <v>65</v>
      </c>
      <c r="G19" s="133"/>
      <c r="H19" s="134"/>
    </row>
    <row r="20" spans="1:8" ht="18.75" customHeight="1" x14ac:dyDescent="0.3">
      <c r="A20" s="122"/>
      <c r="B20" s="123"/>
      <c r="C20" s="126"/>
      <c r="D20" s="128" t="str">
        <f t="shared" ref="D20" si="10">IF(C20="","",IF(C20="음성","양호",IF(ISERROR(FIND(".",C20)),"불량","주의")))</f>
        <v/>
      </c>
      <c r="E20" s="130"/>
      <c r="F20" s="123"/>
      <c r="G20" s="132"/>
      <c r="H20" s="120" t="str">
        <f t="shared" ref="H20" si="11">IF(G20="","",IF(G20="음성","양호",IF(ISERROR(FIND(".",G20)),"불량","주의")))</f>
        <v/>
      </c>
    </row>
    <row r="21" spans="1:8" ht="18.75" customHeight="1" x14ac:dyDescent="0.3">
      <c r="A21" s="124"/>
      <c r="B21" s="125"/>
      <c r="C21" s="127"/>
      <c r="D21" s="129"/>
      <c r="E21" s="131"/>
      <c r="F21" s="125"/>
      <c r="G21" s="133"/>
      <c r="H21" s="134"/>
    </row>
    <row r="22" spans="1:8" ht="18.75" customHeight="1" x14ac:dyDescent="0.3">
      <c r="A22" s="122"/>
      <c r="B22" s="123" t="s">
        <v>64</v>
      </c>
      <c r="C22" s="126"/>
      <c r="D22" s="128" t="str">
        <f t="shared" ref="D22" si="12">IF(C22="","",IF(C22="음성","양호",IF(ISERROR(FIND(".",C22)),"불량","주의")))</f>
        <v/>
      </c>
      <c r="E22" s="130"/>
      <c r="F22" s="123" t="s">
        <v>64</v>
      </c>
      <c r="G22" s="132"/>
      <c r="H22" s="120" t="str">
        <f t="shared" ref="H22" si="13">IF(G22="","",IF(G22="음성","양호",IF(ISERROR(FIND(".",G22)),"불량","주의")))</f>
        <v/>
      </c>
    </row>
    <row r="23" spans="1:8" ht="18.75" customHeight="1" x14ac:dyDescent="0.3">
      <c r="A23" s="124"/>
      <c r="B23" s="125" t="s">
        <v>65</v>
      </c>
      <c r="C23" s="127"/>
      <c r="D23" s="129"/>
      <c r="E23" s="131"/>
      <c r="F23" s="125" t="s">
        <v>65</v>
      </c>
      <c r="G23" s="133"/>
      <c r="H23" s="134"/>
    </row>
    <row r="24" spans="1:8" ht="18.75" customHeight="1" x14ac:dyDescent="0.3">
      <c r="A24" s="122"/>
      <c r="B24" s="123" t="s">
        <v>64</v>
      </c>
      <c r="C24" s="126"/>
      <c r="D24" s="128" t="str">
        <f t="shared" ref="D24" si="14">IF(C24="","",IF(C24="음성","양호",IF(ISERROR(FIND(".",C24)),"불량","주의")))</f>
        <v/>
      </c>
      <c r="E24" s="130"/>
      <c r="F24" s="123" t="s">
        <v>64</v>
      </c>
      <c r="G24" s="132"/>
      <c r="H24" s="120" t="str">
        <f t="shared" ref="H24" si="15">IF(G24="","",IF(G24="음성","양호",IF(ISERROR(FIND(".",G24)),"불량","주의")))</f>
        <v/>
      </c>
    </row>
    <row r="25" spans="1:8" ht="18.75" customHeight="1" x14ac:dyDescent="0.3">
      <c r="A25" s="124"/>
      <c r="B25" s="125" t="s">
        <v>65</v>
      </c>
      <c r="C25" s="127"/>
      <c r="D25" s="129"/>
      <c r="E25" s="131"/>
      <c r="F25" s="125" t="s">
        <v>65</v>
      </c>
      <c r="G25" s="133"/>
      <c r="H25" s="134"/>
    </row>
    <row r="26" spans="1:8" ht="18.75" customHeight="1" thickBot="1" x14ac:dyDescent="0.35">
      <c r="A26" s="135"/>
      <c r="B26" s="136" t="s">
        <v>64</v>
      </c>
      <c r="C26" s="139"/>
      <c r="D26" s="128" t="str">
        <f t="shared" ref="D26" si="16">IF(C26="","",IF(C26="음성","양호",IF(ISERROR(FIND(".",C26)),"불량","주의")))</f>
        <v/>
      </c>
      <c r="E26" s="142"/>
      <c r="F26" s="136" t="s">
        <v>64</v>
      </c>
      <c r="G26" s="144"/>
      <c r="H26" s="12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37"/>
      <c r="B27" s="138" t="s">
        <v>65</v>
      </c>
      <c r="C27" s="140"/>
      <c r="D27" s="141"/>
      <c r="E27" s="143"/>
      <c r="F27" s="138" t="s">
        <v>65</v>
      </c>
      <c r="G27" s="145"/>
      <c r="H27" s="121"/>
    </row>
    <row r="28" spans="1:8" x14ac:dyDescent="0.3">
      <c r="A28" s="3"/>
    </row>
    <row r="30" spans="1:8" x14ac:dyDescent="0.3">
      <c r="A30" s="1" t="s">
        <v>37</v>
      </c>
    </row>
    <row r="31" spans="1:8" x14ac:dyDescent="0.3">
      <c r="A31" s="16"/>
      <c r="B31" s="17" t="s">
        <v>67</v>
      </c>
      <c r="C31" s="118" t="s">
        <v>68</v>
      </c>
      <c r="D31" s="118"/>
      <c r="E31" s="118" t="s">
        <v>69</v>
      </c>
      <c r="F31" s="118"/>
      <c r="G31" s="118" t="s">
        <v>70</v>
      </c>
      <c r="H31" s="118"/>
    </row>
    <row r="32" spans="1:8" x14ac:dyDescent="0.3">
      <c r="A32" s="18" t="s">
        <v>72</v>
      </c>
      <c r="B32" s="9"/>
      <c r="C32" s="118"/>
      <c r="D32" s="118"/>
      <c r="E32" s="118"/>
      <c r="F32" s="118"/>
      <c r="G32" s="118"/>
      <c r="H32" s="118"/>
    </row>
    <row r="33" spans="1:8" ht="17.25" customHeight="1" x14ac:dyDescent="0.3">
      <c r="A33" s="119" t="s">
        <v>73</v>
      </c>
      <c r="B33" s="96"/>
      <c r="C33" s="119" t="s">
        <v>74</v>
      </c>
      <c r="D33" s="119"/>
      <c r="E33" s="103" t="s">
        <v>75</v>
      </c>
      <c r="F33" s="103"/>
      <c r="G33" s="96" t="s">
        <v>76</v>
      </c>
      <c r="H33" s="96"/>
    </row>
    <row r="35" spans="1:8" x14ac:dyDescent="0.3">
      <c r="A35" s="19" t="s">
        <v>77</v>
      </c>
      <c r="B35" s="10"/>
      <c r="C35" s="10"/>
      <c r="D35" s="10"/>
      <c r="E35" s="10"/>
      <c r="F35" s="10"/>
      <c r="G35" s="10"/>
      <c r="H35" s="11"/>
    </row>
    <row r="36" spans="1:8" x14ac:dyDescent="0.3">
      <c r="A36" s="20" t="s">
        <v>97</v>
      </c>
      <c r="B36" s="12"/>
      <c r="C36" s="12"/>
      <c r="D36" s="12"/>
      <c r="E36" s="12"/>
      <c r="F36" s="12"/>
      <c r="G36" s="12"/>
      <c r="H36" s="13"/>
    </row>
    <row r="37" spans="1:8" x14ac:dyDescent="0.3">
      <c r="A37" s="20"/>
      <c r="B37" s="12"/>
      <c r="C37" s="12"/>
      <c r="D37" s="12"/>
      <c r="E37" s="12"/>
      <c r="F37" s="12"/>
      <c r="G37" s="12"/>
      <c r="H37" s="13"/>
    </row>
    <row r="38" spans="1:8" x14ac:dyDescent="0.3">
      <c r="A38" s="20"/>
      <c r="B38" s="12"/>
      <c r="C38" s="12"/>
      <c r="D38" s="12"/>
      <c r="E38" s="12"/>
      <c r="F38" s="12"/>
      <c r="G38" s="12"/>
      <c r="H38" s="13"/>
    </row>
    <row r="39" spans="1:8" x14ac:dyDescent="0.3">
      <c r="A39" s="20"/>
      <c r="B39" s="12"/>
      <c r="C39" s="12"/>
      <c r="D39" s="12"/>
      <c r="E39" s="12"/>
      <c r="F39" s="12"/>
      <c r="G39" s="12"/>
      <c r="H39" s="13"/>
    </row>
    <row r="40" spans="1:8" x14ac:dyDescent="0.3">
      <c r="A40" s="22"/>
      <c r="B40" s="14"/>
      <c r="C40" s="14"/>
      <c r="D40" s="14"/>
      <c r="E40" s="14"/>
      <c r="F40" s="14"/>
      <c r="G40" s="14"/>
      <c r="H40" s="15"/>
    </row>
    <row r="43" spans="1:8" x14ac:dyDescent="0.3">
      <c r="A43" s="94" t="s">
        <v>22</v>
      </c>
      <c r="B43" s="94"/>
      <c r="C43" s="94"/>
      <c r="D43" s="94"/>
      <c r="E43" s="94"/>
      <c r="F43" s="94"/>
      <c r="G43" s="94"/>
      <c r="H43" s="94"/>
    </row>
    <row r="44" spans="1:8" ht="17.25" x14ac:dyDescent="0.3">
      <c r="A44" s="95" t="s">
        <v>23</v>
      </c>
      <c r="B44" s="95"/>
      <c r="C44" s="95"/>
      <c r="D44" s="95"/>
      <c r="E44" s="95"/>
      <c r="F44" s="95"/>
      <c r="G44" s="95"/>
      <c r="H44" s="95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74" priority="12" operator="containsText" text="불량">
      <formula>NOT(ISERROR(SEARCH("불량",D8)))</formula>
    </cfRule>
  </conditionalFormatting>
  <conditionalFormatting sqref="C8 C10:C27">
    <cfRule type="containsText" dxfId="73" priority="11" operator="containsText" text="양성">
      <formula>NOT(ISERROR(SEARCH("양성",C8)))</formula>
    </cfRule>
  </conditionalFormatting>
  <conditionalFormatting sqref="G8 G10 G14 G12 G18 G16 G20 G22:G27">
    <cfRule type="containsText" dxfId="72" priority="10" operator="containsText" text="양성">
      <formula>NOT(ISERROR(SEARCH("양성",G8)))</formula>
    </cfRule>
  </conditionalFormatting>
  <conditionalFormatting sqref="C11:C25">
    <cfRule type="containsText" dxfId="71" priority="9" operator="containsText" text="양성">
      <formula>NOT(ISERROR(SEARCH("양성",C11)))</formula>
    </cfRule>
  </conditionalFormatting>
  <conditionalFormatting sqref="G10 G12 G14 G16 G18 G20">
    <cfRule type="containsText" dxfId="70" priority="8" operator="containsText" text="양성">
      <formula>NOT(ISERROR(SEARCH("양성",G10)))</formula>
    </cfRule>
  </conditionalFormatting>
  <conditionalFormatting sqref="G14 G12 G18 G16 G20 G22:G25">
    <cfRule type="containsText" dxfId="69" priority="7" operator="containsText" text="양성">
      <formula>NOT(ISERROR(SEARCH("양성",G12)))</formula>
    </cfRule>
  </conditionalFormatting>
  <conditionalFormatting sqref="C11:C25">
    <cfRule type="containsText" dxfId="68" priority="6" operator="containsText" text="양성">
      <formula>NOT(ISERROR(SEARCH("양성",C11)))</formula>
    </cfRule>
  </conditionalFormatting>
  <conditionalFormatting sqref="G10 G12 G14 G16 G18 G20">
    <cfRule type="containsText" dxfId="67" priority="5" operator="containsText" text="양성">
      <formula>NOT(ISERROR(SEARCH("양성",G10)))</formula>
    </cfRule>
  </conditionalFormatting>
  <conditionalFormatting sqref="G14 G12 G18 G16 G20 G22:G25">
    <cfRule type="containsText" dxfId="66" priority="4" operator="containsText" text="양성">
      <formula>NOT(ISERROR(SEARCH("양성",G12)))</formula>
    </cfRule>
  </conditionalFormatting>
  <conditionalFormatting sqref="D8 D22 D10 D14 D18 D12 D16 D20 D24 D26">
    <cfRule type="containsText" dxfId="65" priority="3" operator="containsText" text="주의">
      <formula>NOT(ISERROR(SEARCH("주의",D8)))</formula>
    </cfRule>
  </conditionalFormatting>
  <conditionalFormatting sqref="H8 H10:H27">
    <cfRule type="containsText" dxfId="64" priority="2" operator="containsText" text="주의">
      <formula>NOT(ISERROR(SEARCH("주의",H8)))</formula>
    </cfRule>
  </conditionalFormatting>
  <conditionalFormatting sqref="H8 H22 H10 H14 H18 H12 H16 H20 H24 H26">
    <cfRule type="containsText" dxfId="63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J6" sqref="J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49" t="s">
        <v>59</v>
      </c>
      <c r="B1" s="80"/>
      <c r="C1" s="80"/>
      <c r="D1" s="80"/>
      <c r="E1" s="80"/>
      <c r="F1" s="80"/>
      <c r="G1" s="80"/>
      <c r="H1" s="80"/>
    </row>
    <row r="3" spans="1:8" x14ac:dyDescent="0.3">
      <c r="F3" s="64" t="s">
        <v>60</v>
      </c>
      <c r="G3" s="110" t="str">
        <f>'환경 4주'!G3:H3</f>
        <v>18-2043</v>
      </c>
      <c r="H3" s="111"/>
    </row>
    <row r="4" spans="1:8" x14ac:dyDescent="0.3">
      <c r="A4" s="4" t="s">
        <v>56</v>
      </c>
      <c r="B4" s="64" t="str">
        <f>'환경 4주'!B4</f>
        <v>화천농장</v>
      </c>
      <c r="C4" s="4" t="s">
        <v>61</v>
      </c>
      <c r="D4" s="102">
        <f>'환경 4주'!D4:E4</f>
        <v>43355</v>
      </c>
      <c r="E4" s="102"/>
      <c r="F4" s="4" t="s">
        <v>111</v>
      </c>
      <c r="G4" s="102">
        <f>'환경 4주'!G4:H4</f>
        <v>0</v>
      </c>
      <c r="H4" s="102"/>
    </row>
    <row r="5" spans="1:8" x14ac:dyDescent="0.3">
      <c r="A5" s="4" t="s">
        <v>62</v>
      </c>
      <c r="B5" s="64">
        <f>'환경 4주'!B5</f>
        <v>8315</v>
      </c>
      <c r="C5" s="4" t="s">
        <v>63</v>
      </c>
      <c r="D5" s="103" t="str">
        <f>'환경 4주'!D5:E5</f>
        <v>4주령</v>
      </c>
      <c r="E5" s="103"/>
      <c r="F5" s="4" t="s">
        <v>124</v>
      </c>
      <c r="G5" s="102" t="str">
        <f>'환경 4주'!G5:H5</f>
        <v>김우용</v>
      </c>
      <c r="H5" s="102"/>
    </row>
    <row r="6" spans="1:8" ht="15.75" thickBot="1" x14ac:dyDescent="0.35"/>
    <row r="7" spans="1:8" ht="16.5" customHeight="1" x14ac:dyDescent="0.3">
      <c r="A7" s="146" t="s">
        <v>49</v>
      </c>
      <c r="B7" s="147"/>
      <c r="C7" s="174" t="s">
        <v>66</v>
      </c>
      <c r="D7" s="105"/>
      <c r="E7" s="148" t="s">
        <v>49</v>
      </c>
      <c r="F7" s="147"/>
      <c r="G7" s="174" t="s">
        <v>66</v>
      </c>
      <c r="H7" s="175"/>
    </row>
    <row r="8" spans="1:8" ht="18.75" customHeight="1" x14ac:dyDescent="0.3">
      <c r="A8" s="156">
        <f>IF('환경 4주'!A8:A9="","",'환경 4주'!A8:A9)</f>
        <v>111</v>
      </c>
      <c r="B8" s="157"/>
      <c r="C8" s="160" t="str">
        <f>IF('환경 4주'!D8="","",IF('환경 4주'!D8="불량","부적합",IF('환경 4주'!D8="주의","주의","적합")))</f>
        <v>적합</v>
      </c>
      <c r="D8" s="161"/>
      <c r="E8" s="164">
        <f>IF('환경 4주'!E8:E9="","",'환경 4주'!E8:E9)</f>
        <v>112</v>
      </c>
      <c r="F8" s="157"/>
      <c r="G8" s="160" t="str">
        <f>IF('환경 4주'!H8="","",IF('환경 4주'!H8="불량","부적합",IF('환경 4주'!H8="주의","주의","적합")))</f>
        <v>적합</v>
      </c>
      <c r="H8" s="166"/>
    </row>
    <row r="9" spans="1:8" ht="18.75" customHeight="1" x14ac:dyDescent="0.3">
      <c r="A9" s="168"/>
      <c r="B9" s="169"/>
      <c r="C9" s="170" t="str">
        <f>IF('환경 4주'!D9="불량","부적합",IF('환경 4주'!D9="주의","주의","적합"))</f>
        <v>적합</v>
      </c>
      <c r="D9" s="171"/>
      <c r="E9" s="172"/>
      <c r="F9" s="169"/>
      <c r="G9" s="170" t="str">
        <f>IF('환경 4주'!H9="불량","부적합",IF('환경 4주'!H9="주의","주의","적합"))</f>
        <v>적합</v>
      </c>
      <c r="H9" s="173"/>
    </row>
    <row r="10" spans="1:8" ht="18.75" customHeight="1" x14ac:dyDescent="0.3">
      <c r="A10" s="156">
        <f>IF('환경 4주'!A10:A11="","",'환경 4주'!A10:A11)</f>
        <v>121</v>
      </c>
      <c r="B10" s="157"/>
      <c r="C10" s="160" t="str">
        <f>IF('환경 4주'!D10="","",IF('환경 4주'!D10="불량","부적합",IF('환경 4주'!D10="주의","주의","적합")))</f>
        <v>적합</v>
      </c>
      <c r="D10" s="161"/>
      <c r="E10" s="164">
        <f>IF('환경 4주'!E10:E11="","",'환경 4주'!E10:E11)</f>
        <v>122</v>
      </c>
      <c r="F10" s="157"/>
      <c r="G10" s="160" t="str">
        <f>IF('환경 4주'!H10="","",IF('환경 4주'!H10="불량","부적합",IF('환경 4주'!H10="주의","주의","적합")))</f>
        <v>적합</v>
      </c>
      <c r="H10" s="166"/>
    </row>
    <row r="11" spans="1:8" ht="18.75" customHeight="1" x14ac:dyDescent="0.3">
      <c r="A11" s="168"/>
      <c r="B11" s="169"/>
      <c r="C11" s="170" t="str">
        <f>IF('환경 4주'!D11="불량","부적합",IF('환경 4주'!D11="주의","주의","적합"))</f>
        <v>적합</v>
      </c>
      <c r="D11" s="171"/>
      <c r="E11" s="172"/>
      <c r="F11" s="169"/>
      <c r="G11" s="170" t="str">
        <f>IF('환경 4주'!H11="불량","부적합",IF('환경 4주'!H11="주의","주의","적합"))</f>
        <v>적합</v>
      </c>
      <c r="H11" s="173"/>
    </row>
    <row r="12" spans="1:8" ht="18.75" customHeight="1" x14ac:dyDescent="0.3">
      <c r="A12" s="156">
        <f>IF('환경 4주'!A12:A13="","",'환경 4주'!A12:A13)</f>
        <v>211</v>
      </c>
      <c r="B12" s="157"/>
      <c r="C12" s="160" t="str">
        <f>IF('환경 4주'!D12="","",IF('환경 4주'!D12="불량","부적합",IF('환경 4주'!D12="주의","주의","적합")))</f>
        <v>적합</v>
      </c>
      <c r="D12" s="161"/>
      <c r="E12" s="164">
        <f>IF('환경 4주'!E12:E13="","",'환경 4주'!E12:E13)</f>
        <v>212</v>
      </c>
      <c r="F12" s="157"/>
      <c r="G12" s="160" t="str">
        <f>IF('환경 4주'!H12="","",IF('환경 4주'!H12="불량","부적합",IF('환경 4주'!H12="주의","주의","적합")))</f>
        <v>적합</v>
      </c>
      <c r="H12" s="166"/>
    </row>
    <row r="13" spans="1:8" ht="18.75" customHeight="1" x14ac:dyDescent="0.3">
      <c r="A13" s="168"/>
      <c r="B13" s="169"/>
      <c r="C13" s="170" t="str">
        <f>IF('환경 4주'!D13="불량","부적합",IF('환경 4주'!D13="주의","주의","적합"))</f>
        <v>적합</v>
      </c>
      <c r="D13" s="171"/>
      <c r="E13" s="172"/>
      <c r="F13" s="169"/>
      <c r="G13" s="170" t="str">
        <f>IF('환경 4주'!H13="불량","부적합",IF('환경 4주'!H13="주의","주의","적합"))</f>
        <v>적합</v>
      </c>
      <c r="H13" s="173"/>
    </row>
    <row r="14" spans="1:8" ht="18.75" customHeight="1" x14ac:dyDescent="0.3">
      <c r="A14" s="156">
        <f>IF('환경 4주'!A14:A15="","",'환경 4주'!A14:A15)</f>
        <v>221</v>
      </c>
      <c r="B14" s="157"/>
      <c r="C14" s="160" t="str">
        <f>IF('환경 4주'!D14="","",IF('환경 4주'!D14="불량","부적합",IF('환경 4주'!D14="주의","주의","적합")))</f>
        <v>적합</v>
      </c>
      <c r="D14" s="161"/>
      <c r="E14" s="164">
        <f>IF('환경 4주'!E14:E15="","",'환경 4주'!E14:E15)</f>
        <v>222</v>
      </c>
      <c r="F14" s="157"/>
      <c r="G14" s="160" t="str">
        <f>IF('환경 4주'!H14="","",IF('환경 4주'!H14="불량","부적합",IF('환경 4주'!H14="주의","주의","적합")))</f>
        <v>적합</v>
      </c>
      <c r="H14" s="166"/>
    </row>
    <row r="15" spans="1:8" ht="18.75" customHeight="1" x14ac:dyDescent="0.3">
      <c r="A15" s="168"/>
      <c r="B15" s="169"/>
      <c r="C15" s="170" t="str">
        <f>IF('환경 4주'!D15="불량","부적합",IF('환경 4주'!D15="주의","주의","적합"))</f>
        <v>적합</v>
      </c>
      <c r="D15" s="171"/>
      <c r="E15" s="172"/>
      <c r="F15" s="169"/>
      <c r="G15" s="170" t="str">
        <f>IF('환경 4주'!H15="불량","부적합",IF('환경 4주'!H15="주의","주의","적합"))</f>
        <v>적합</v>
      </c>
      <c r="H15" s="173"/>
    </row>
    <row r="16" spans="1:8" ht="18.75" customHeight="1" x14ac:dyDescent="0.3">
      <c r="A16" s="156">
        <f>IF('환경 4주'!A16:A17="","",'환경 4주'!A16:A17)</f>
        <v>311</v>
      </c>
      <c r="B16" s="157"/>
      <c r="C16" s="160" t="str">
        <f>IF('환경 4주'!D16="","",IF('환경 4주'!D16="불량","부적합",IF('환경 4주'!D16="주의","주의","적합")))</f>
        <v>적합</v>
      </c>
      <c r="D16" s="161"/>
      <c r="E16" s="164">
        <f>IF('환경 4주'!E16:E17="","",'환경 4주'!E16:E17)</f>
        <v>312</v>
      </c>
      <c r="F16" s="157"/>
      <c r="G16" s="160" t="str">
        <f>IF('환경 4주'!H16="","",IF('환경 4주'!H16="불량","부적합",IF('환경 4주'!H16="주의","주의","적합")))</f>
        <v>적합</v>
      </c>
      <c r="H16" s="166"/>
    </row>
    <row r="17" spans="1:8" ht="18.75" customHeight="1" x14ac:dyDescent="0.3">
      <c r="A17" s="168"/>
      <c r="B17" s="169"/>
      <c r="C17" s="170" t="str">
        <f>IF('환경 4주'!D17="불량","부적합",IF('환경 4주'!D17="주의","주의","적합"))</f>
        <v>적합</v>
      </c>
      <c r="D17" s="171"/>
      <c r="E17" s="172"/>
      <c r="F17" s="169"/>
      <c r="G17" s="170" t="str">
        <f>IF('환경 4주'!H17="불량","부적합",IF('환경 4주'!H17="주의","주의","적합"))</f>
        <v>적합</v>
      </c>
      <c r="H17" s="173"/>
    </row>
    <row r="18" spans="1:8" ht="18.75" customHeight="1" x14ac:dyDescent="0.3">
      <c r="A18" s="156">
        <f>IF('환경 4주'!A18:A19="","",'환경 4주'!A18:A19)</f>
        <v>321</v>
      </c>
      <c r="B18" s="157"/>
      <c r="C18" s="160" t="str">
        <f>IF('환경 4주'!D18="","",IF('환경 4주'!D18="불량","부적합",IF('환경 4주'!D18="주의","주의","적합")))</f>
        <v>적합</v>
      </c>
      <c r="D18" s="161"/>
      <c r="E18" s="164">
        <f>IF('환경 4주'!E18:E19="","",'환경 4주'!E18:E19)</f>
        <v>322</v>
      </c>
      <c r="F18" s="157"/>
      <c r="G18" s="160" t="str">
        <f>IF('환경 4주'!H18="","",IF('환경 4주'!H18="불량","부적합",IF('환경 4주'!H18="주의","주의","적합")))</f>
        <v>적합</v>
      </c>
      <c r="H18" s="166"/>
    </row>
    <row r="19" spans="1:8" ht="18.75" customHeight="1" x14ac:dyDescent="0.3">
      <c r="A19" s="168"/>
      <c r="B19" s="169"/>
      <c r="C19" s="170" t="str">
        <f>IF('환경 4주'!D19="불량","부적합",IF('환경 4주'!D19="주의","주의","적합"))</f>
        <v>적합</v>
      </c>
      <c r="D19" s="171"/>
      <c r="E19" s="172"/>
      <c r="F19" s="169"/>
      <c r="G19" s="170" t="str">
        <f>IF('환경 4주'!H19="불량","부적합",IF('환경 4주'!H19="주의","주의","적합"))</f>
        <v>적합</v>
      </c>
      <c r="H19" s="173"/>
    </row>
    <row r="20" spans="1:8" ht="18.75" customHeight="1" x14ac:dyDescent="0.3">
      <c r="A20" s="156" t="str">
        <f>IF('환경 4주'!A20:A21="","",'환경 4주'!A20:A21)</f>
        <v/>
      </c>
      <c r="B20" s="157"/>
      <c r="C20" s="160" t="str">
        <f>IF('환경 4주'!D20="","",IF('환경 4주'!D20="불량","부적합",IF('환경 4주'!D20="주의","주의","적합")))</f>
        <v/>
      </c>
      <c r="D20" s="161"/>
      <c r="E20" s="164" t="str">
        <f>IF('환경 4주'!E20:E21="","",'환경 4주'!E20:E21)</f>
        <v/>
      </c>
      <c r="F20" s="157"/>
      <c r="G20" s="160" t="str">
        <f>IF('환경 4주'!H20="","",IF('환경 4주'!H20="불량","부적합",IF('환경 4주'!H20="주의","주의","적합")))</f>
        <v/>
      </c>
      <c r="H20" s="166"/>
    </row>
    <row r="21" spans="1:8" ht="18.75" customHeight="1" x14ac:dyDescent="0.3">
      <c r="A21" s="168"/>
      <c r="B21" s="169"/>
      <c r="C21" s="170" t="str">
        <f>IF('환경 4주'!D21="불량","부적합",IF('환경 4주'!D21="주의","주의","적합"))</f>
        <v>적합</v>
      </c>
      <c r="D21" s="171"/>
      <c r="E21" s="172"/>
      <c r="F21" s="169"/>
      <c r="G21" s="170" t="str">
        <f>IF('환경 4주'!H21="불량","부적합",IF('환경 4주'!H21="주의","주의","적합"))</f>
        <v>적합</v>
      </c>
      <c r="H21" s="173"/>
    </row>
    <row r="22" spans="1:8" ht="18.75" customHeight="1" x14ac:dyDescent="0.3">
      <c r="A22" s="156" t="str">
        <f>IF('환경 4주'!A22:A23="","",'환경 4주'!A22:A23)</f>
        <v/>
      </c>
      <c r="B22" s="157"/>
      <c r="C22" s="160" t="str">
        <f>IF('환경 4주'!D22="","",IF('환경 4주'!D22="불량","부적합",IF('환경 4주'!D22="주의","주의","적합")))</f>
        <v/>
      </c>
      <c r="D22" s="161"/>
      <c r="E22" s="164" t="str">
        <f>IF('환경 4주'!E22:E23="","",'환경 4주'!E22:E23)</f>
        <v/>
      </c>
      <c r="F22" s="157"/>
      <c r="G22" s="160" t="str">
        <f>IF('환경 4주'!H22="","",IF('환경 4주'!H22="불량","부적합",IF('환경 4주'!H22="주의","주의","적합")))</f>
        <v/>
      </c>
      <c r="H22" s="166"/>
    </row>
    <row r="23" spans="1:8" ht="18.75" customHeight="1" x14ac:dyDescent="0.3">
      <c r="A23" s="168"/>
      <c r="B23" s="169"/>
      <c r="C23" s="170" t="str">
        <f>IF('환경 4주'!D23="불량","부적합",IF('환경 4주'!D23="주의","주의","적합"))</f>
        <v>적합</v>
      </c>
      <c r="D23" s="171"/>
      <c r="E23" s="172"/>
      <c r="F23" s="169"/>
      <c r="G23" s="170" t="str">
        <f>IF('환경 4주'!H23="불량","부적합",IF('환경 4주'!H23="주의","주의","적합"))</f>
        <v>적합</v>
      </c>
      <c r="H23" s="173"/>
    </row>
    <row r="24" spans="1:8" ht="18.75" customHeight="1" x14ac:dyDescent="0.3">
      <c r="A24" s="156" t="str">
        <f>IF('환경 4주'!A24:A25="","",'환경 4주'!A24:A25)</f>
        <v/>
      </c>
      <c r="B24" s="157"/>
      <c r="C24" s="160" t="str">
        <f>IF('환경 4주'!D24="","",IF('환경 4주'!D24="불량","부적합",IF('환경 4주'!D24="주의","주의","적합")))</f>
        <v/>
      </c>
      <c r="D24" s="161"/>
      <c r="E24" s="164" t="str">
        <f>IF('환경 4주'!E24:E25="","",'환경 4주'!E24:E25)</f>
        <v/>
      </c>
      <c r="F24" s="157"/>
      <c r="G24" s="160" t="str">
        <f>IF('환경 4주'!H24="","",IF('환경 4주'!H24="불량","부적합",IF('환경 4주'!H24="주의","주의","적합")))</f>
        <v/>
      </c>
      <c r="H24" s="166"/>
    </row>
    <row r="25" spans="1:8" ht="18.75" customHeight="1" x14ac:dyDescent="0.3">
      <c r="A25" s="168"/>
      <c r="B25" s="169"/>
      <c r="C25" s="170" t="str">
        <f>IF('환경 4주'!D25="불량","부적합",IF('환경 4주'!D25="주의","주의","적합"))</f>
        <v>적합</v>
      </c>
      <c r="D25" s="171"/>
      <c r="E25" s="172"/>
      <c r="F25" s="169"/>
      <c r="G25" s="170" t="str">
        <f>IF('환경 4주'!H25="불량","부적합",IF('환경 4주'!H25="주의","주의","적합"))</f>
        <v>적합</v>
      </c>
      <c r="H25" s="173"/>
    </row>
    <row r="26" spans="1:8" ht="18.75" customHeight="1" x14ac:dyDescent="0.3">
      <c r="A26" s="156" t="str">
        <f>IF('환경 4주'!A26:A27="","",'환경 4주'!A26:A27)</f>
        <v/>
      </c>
      <c r="B26" s="157"/>
      <c r="C26" s="160" t="str">
        <f>IF('환경 4주'!D26="","",IF('환경 4주'!D26="불량","부적합",IF('환경 4주'!D26="주의","주의","적합")))</f>
        <v/>
      </c>
      <c r="D26" s="161"/>
      <c r="E26" s="164" t="str">
        <f>IF('환경 4주'!E26:E27="","",'환경 4주'!E26:E27)</f>
        <v/>
      </c>
      <c r="F26" s="157"/>
      <c r="G26" s="160" t="str">
        <f>IF('환경 4주'!H26="","",IF('환경 4주'!H26="불량","부적합",IF('환경 4주'!H26="주의","주의","적합")))</f>
        <v/>
      </c>
      <c r="H26" s="166"/>
    </row>
    <row r="27" spans="1:8" ht="18.75" customHeight="1" thickBot="1" x14ac:dyDescent="0.35">
      <c r="A27" s="158"/>
      <c r="B27" s="159"/>
      <c r="C27" s="162" t="str">
        <f>IF('환경 4주'!D27="불량","부적합",IF('환경 4주'!D27="주의","주의","적합"))</f>
        <v>적합</v>
      </c>
      <c r="D27" s="163"/>
      <c r="E27" s="165"/>
      <c r="F27" s="159"/>
      <c r="G27" s="162" t="str">
        <f>IF('환경 4주'!H27="불량","부적합",IF('환경 4주'!H27="주의","주의","적합"))</f>
        <v>적합</v>
      </c>
      <c r="H27" s="167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37</v>
      </c>
    </row>
    <row r="31" spans="1:8" ht="16.5" customHeight="1" x14ac:dyDescent="0.3">
      <c r="A31" s="16"/>
      <c r="B31" s="17" t="s">
        <v>66</v>
      </c>
      <c r="C31" s="118" t="s">
        <v>78</v>
      </c>
      <c r="D31" s="118"/>
      <c r="E31" s="118" t="s">
        <v>39</v>
      </c>
      <c r="F31" s="118"/>
      <c r="G31" s="118" t="s">
        <v>79</v>
      </c>
      <c r="H31" s="118"/>
    </row>
    <row r="32" spans="1:8" x14ac:dyDescent="0.3">
      <c r="A32" s="18" t="s">
        <v>71</v>
      </c>
      <c r="B32" s="9"/>
      <c r="C32" s="118"/>
      <c r="D32" s="118"/>
      <c r="E32" s="118"/>
      <c r="F32" s="118"/>
      <c r="G32" s="118"/>
      <c r="H32" s="118"/>
    </row>
    <row r="33" spans="1:8" ht="17.25" customHeight="1" x14ac:dyDescent="0.3">
      <c r="A33" s="119" t="s">
        <v>43</v>
      </c>
      <c r="B33" s="96"/>
      <c r="C33" s="119" t="s">
        <v>53</v>
      </c>
      <c r="D33" s="119"/>
      <c r="E33" s="103" t="s">
        <v>45</v>
      </c>
      <c r="F33" s="103"/>
      <c r="G33" s="96" t="s">
        <v>46</v>
      </c>
      <c r="H33" s="96"/>
    </row>
    <row r="35" spans="1:8" x14ac:dyDescent="0.3">
      <c r="A35" s="19" t="s">
        <v>80</v>
      </c>
      <c r="B35" s="10"/>
      <c r="C35" s="10"/>
      <c r="D35" s="10"/>
      <c r="E35" s="10"/>
      <c r="F35" s="10"/>
      <c r="G35" s="10"/>
      <c r="H35" s="11"/>
    </row>
    <row r="36" spans="1:8" x14ac:dyDescent="0.3">
      <c r="A36" s="20" t="str">
        <f>'환경 4주'!A36</f>
        <v>- 전구역 살모넬라 음성으로 양호함</v>
      </c>
      <c r="B36" s="12"/>
      <c r="C36" s="12"/>
      <c r="D36" s="12"/>
      <c r="E36" s="12"/>
      <c r="F36" s="12"/>
      <c r="G36" s="12"/>
      <c r="H36" s="13"/>
    </row>
    <row r="37" spans="1:8" x14ac:dyDescent="0.3">
      <c r="A37" s="20"/>
      <c r="B37" s="12"/>
      <c r="C37" s="12"/>
      <c r="D37" s="12"/>
      <c r="E37" s="12"/>
      <c r="F37" s="12"/>
      <c r="G37" s="12"/>
      <c r="H37" s="13"/>
    </row>
    <row r="38" spans="1:8" x14ac:dyDescent="0.3">
      <c r="A38" s="20"/>
      <c r="B38" s="12"/>
      <c r="C38" s="12"/>
      <c r="D38" s="12"/>
      <c r="E38" s="12"/>
      <c r="F38" s="12"/>
      <c r="G38" s="12"/>
      <c r="H38" s="13"/>
    </row>
    <row r="39" spans="1:8" x14ac:dyDescent="0.3">
      <c r="A39" s="20"/>
      <c r="B39" s="12"/>
      <c r="C39" s="12"/>
      <c r="D39" s="12"/>
      <c r="E39" s="12"/>
      <c r="F39" s="12"/>
      <c r="G39" s="12"/>
      <c r="H39" s="13"/>
    </row>
    <row r="40" spans="1:8" x14ac:dyDescent="0.3">
      <c r="A40" s="22"/>
      <c r="B40" s="14"/>
      <c r="C40" s="14"/>
      <c r="D40" s="14"/>
      <c r="E40" s="14"/>
      <c r="F40" s="14"/>
      <c r="G40" s="14"/>
      <c r="H40" s="15"/>
    </row>
    <row r="42" spans="1:8" x14ac:dyDescent="0.3">
      <c r="A42" s="94" t="s">
        <v>22</v>
      </c>
      <c r="B42" s="94"/>
      <c r="C42" s="94"/>
      <c r="D42" s="94"/>
      <c r="E42" s="94"/>
      <c r="F42" s="94"/>
      <c r="G42" s="94"/>
      <c r="H42" s="94"/>
    </row>
    <row r="43" spans="1:8" ht="17.25" x14ac:dyDescent="0.3">
      <c r="A43" s="95" t="s">
        <v>23</v>
      </c>
      <c r="B43" s="95"/>
      <c r="C43" s="95"/>
      <c r="D43" s="95"/>
      <c r="E43" s="95"/>
      <c r="F43" s="95"/>
      <c r="G43" s="95"/>
      <c r="H43" s="95"/>
    </row>
  </sheetData>
  <mergeCells count="59">
    <mergeCell ref="A1:H1"/>
    <mergeCell ref="G3:H3"/>
    <mergeCell ref="D4:E4"/>
    <mergeCell ref="D5:E5"/>
    <mergeCell ref="G4:H4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62" priority="2" operator="containsText" text="부적합">
      <formula>NOT(ISERROR(SEARCH("부적합",C8)))</formula>
    </cfRule>
  </conditionalFormatting>
  <conditionalFormatting sqref="C8 E8 C10:E27 G8 G10:H27">
    <cfRule type="containsText" dxfId="61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E10" sqref="E10:F11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9" t="s">
        <v>59</v>
      </c>
      <c r="B1" s="80"/>
      <c r="C1" s="80"/>
      <c r="D1" s="80"/>
      <c r="E1" s="80"/>
      <c r="F1" s="80"/>
      <c r="G1" s="80"/>
      <c r="H1" s="80"/>
    </row>
    <row r="3" spans="1:8" x14ac:dyDescent="0.3">
      <c r="F3" s="70" t="s">
        <v>21</v>
      </c>
      <c r="G3" s="110" t="s">
        <v>102</v>
      </c>
      <c r="H3" s="111"/>
    </row>
    <row r="4" spans="1:8" x14ac:dyDescent="0.3">
      <c r="A4" s="4" t="s">
        <v>6</v>
      </c>
      <c r="B4" s="69" t="s">
        <v>26</v>
      </c>
      <c r="C4" s="4" t="s">
        <v>7</v>
      </c>
      <c r="D4" s="181" t="s">
        <v>101</v>
      </c>
      <c r="E4" s="181"/>
      <c r="F4" s="4" t="s">
        <v>111</v>
      </c>
      <c r="G4" s="81"/>
      <c r="H4" s="81"/>
    </row>
    <row r="5" spans="1:8" x14ac:dyDescent="0.3">
      <c r="A5" s="4" t="s">
        <v>62</v>
      </c>
      <c r="B5" s="69">
        <v>8315</v>
      </c>
      <c r="C5" s="4" t="s">
        <v>63</v>
      </c>
      <c r="D5" s="154" t="s">
        <v>100</v>
      </c>
      <c r="E5" s="155"/>
      <c r="F5" s="4" t="s">
        <v>123</v>
      </c>
      <c r="G5" s="82" t="s">
        <v>128</v>
      </c>
      <c r="H5" s="82"/>
    </row>
    <row r="6" spans="1:8" ht="15.75" thickBot="1" x14ac:dyDescent="0.35"/>
    <row r="7" spans="1:8" ht="16.5" customHeight="1" x14ac:dyDescent="0.3">
      <c r="A7" s="146" t="s">
        <v>31</v>
      </c>
      <c r="B7" s="147"/>
      <c r="C7" s="71" t="s">
        <v>42</v>
      </c>
      <c r="D7" s="32" t="s">
        <v>3</v>
      </c>
      <c r="E7" s="148" t="s">
        <v>31</v>
      </c>
      <c r="F7" s="147"/>
      <c r="G7" s="71" t="s">
        <v>42</v>
      </c>
      <c r="H7" s="8" t="s">
        <v>3</v>
      </c>
    </row>
    <row r="8" spans="1:8" ht="18.75" customHeight="1" x14ac:dyDescent="0.3">
      <c r="A8" s="122">
        <v>111</v>
      </c>
      <c r="B8" s="123"/>
      <c r="C8" s="126" t="s">
        <v>118</v>
      </c>
      <c r="D8" s="128" t="str">
        <f>IF(C8="","",IF(C8="음성","양호",IF(ISERROR(FIND(".",C8)),"불량","주의")))</f>
        <v>주의</v>
      </c>
      <c r="E8" s="130">
        <v>112</v>
      </c>
      <c r="F8" s="123"/>
      <c r="G8" s="126" t="s">
        <v>118</v>
      </c>
      <c r="H8" s="120" t="str">
        <f>IF(G8="","",IF(G8="음성","양호",IF(ISERROR(FIND(".",G8)),"불량","주의")))</f>
        <v>주의</v>
      </c>
    </row>
    <row r="9" spans="1:8" ht="18.75" customHeight="1" x14ac:dyDescent="0.3">
      <c r="A9" s="124"/>
      <c r="B9" s="125"/>
      <c r="C9" s="127"/>
      <c r="D9" s="129"/>
      <c r="E9" s="131"/>
      <c r="F9" s="125"/>
      <c r="G9" s="127"/>
      <c r="H9" s="134"/>
    </row>
    <row r="10" spans="1:8" ht="18.75" customHeight="1" x14ac:dyDescent="0.3">
      <c r="A10" s="122">
        <v>121</v>
      </c>
      <c r="B10" s="123"/>
      <c r="C10" s="126" t="s">
        <v>118</v>
      </c>
      <c r="D10" s="128" t="str">
        <f t="shared" ref="D10" si="0">IF(C10="","",IF(C10="음성","양호",IF(ISERROR(FIND(".",C10)),"불량","주의")))</f>
        <v>주의</v>
      </c>
      <c r="E10" s="130">
        <v>122</v>
      </c>
      <c r="F10" s="123"/>
      <c r="G10" s="126" t="s">
        <v>118</v>
      </c>
      <c r="H10" s="120" t="str">
        <f t="shared" ref="H10" si="1">IF(G10="","",IF(G10="음성","양호",IF(ISERROR(FIND(".",G10)),"불량","주의")))</f>
        <v>주의</v>
      </c>
    </row>
    <row r="11" spans="1:8" ht="18.75" customHeight="1" x14ac:dyDescent="0.3">
      <c r="A11" s="124"/>
      <c r="B11" s="125"/>
      <c r="C11" s="127"/>
      <c r="D11" s="129"/>
      <c r="E11" s="131"/>
      <c r="F11" s="125"/>
      <c r="G11" s="127"/>
      <c r="H11" s="134"/>
    </row>
    <row r="12" spans="1:8" ht="18.75" customHeight="1" x14ac:dyDescent="0.3">
      <c r="A12" s="122">
        <v>211</v>
      </c>
      <c r="B12" s="123" t="s">
        <v>64</v>
      </c>
      <c r="C12" s="126" t="s">
        <v>82</v>
      </c>
      <c r="D12" s="128" t="str">
        <f t="shared" ref="D12" si="2">IF(C12="","",IF(C12="음성","양호",IF(ISERROR(FIND(".",C12)),"불량","주의")))</f>
        <v>양호</v>
      </c>
      <c r="E12" s="130">
        <v>212</v>
      </c>
      <c r="F12" s="123" t="s">
        <v>64</v>
      </c>
      <c r="G12" s="132" t="s">
        <v>82</v>
      </c>
      <c r="H12" s="120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24"/>
      <c r="B13" s="125" t="s">
        <v>65</v>
      </c>
      <c r="C13" s="127"/>
      <c r="D13" s="129"/>
      <c r="E13" s="131"/>
      <c r="F13" s="125" t="s">
        <v>65</v>
      </c>
      <c r="G13" s="133"/>
      <c r="H13" s="134"/>
    </row>
    <row r="14" spans="1:8" ht="18.75" customHeight="1" x14ac:dyDescent="0.3">
      <c r="A14" s="122">
        <v>221</v>
      </c>
      <c r="B14" s="123" t="s">
        <v>64</v>
      </c>
      <c r="C14" s="126" t="s">
        <v>82</v>
      </c>
      <c r="D14" s="128" t="str">
        <f t="shared" ref="D14" si="4">IF(C14="","",IF(C14="음성","양호",IF(ISERROR(FIND(".",C14)),"불량","주의")))</f>
        <v>양호</v>
      </c>
      <c r="E14" s="130">
        <v>222</v>
      </c>
      <c r="F14" s="123" t="s">
        <v>64</v>
      </c>
      <c r="G14" s="132" t="s">
        <v>82</v>
      </c>
      <c r="H14" s="120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24"/>
      <c r="B15" s="125" t="s">
        <v>65</v>
      </c>
      <c r="C15" s="127"/>
      <c r="D15" s="129"/>
      <c r="E15" s="131"/>
      <c r="F15" s="125" t="s">
        <v>65</v>
      </c>
      <c r="G15" s="133"/>
      <c r="H15" s="134"/>
    </row>
    <row r="16" spans="1:8" ht="18.75" customHeight="1" x14ac:dyDescent="0.3">
      <c r="A16" s="122">
        <v>311</v>
      </c>
      <c r="B16" s="123" t="s">
        <v>64</v>
      </c>
      <c r="C16" s="126" t="s">
        <v>82</v>
      </c>
      <c r="D16" s="128" t="str">
        <f t="shared" ref="D16" si="6">IF(C16="","",IF(C16="음성","양호",IF(ISERROR(FIND(".",C16)),"불량","주의")))</f>
        <v>양호</v>
      </c>
      <c r="E16" s="130">
        <v>312</v>
      </c>
      <c r="F16" s="123" t="s">
        <v>64</v>
      </c>
      <c r="G16" s="132" t="s">
        <v>82</v>
      </c>
      <c r="H16" s="120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24"/>
      <c r="B17" s="125" t="s">
        <v>65</v>
      </c>
      <c r="C17" s="127"/>
      <c r="D17" s="129"/>
      <c r="E17" s="131"/>
      <c r="F17" s="125" t="s">
        <v>65</v>
      </c>
      <c r="G17" s="133"/>
      <c r="H17" s="134"/>
    </row>
    <row r="18" spans="1:8" ht="18.75" customHeight="1" x14ac:dyDescent="0.3">
      <c r="A18" s="122">
        <v>321</v>
      </c>
      <c r="B18" s="123" t="s">
        <v>64</v>
      </c>
      <c r="C18" s="126" t="s">
        <v>82</v>
      </c>
      <c r="D18" s="128" t="str">
        <f t="shared" ref="D18" si="8">IF(C18="","",IF(C18="음성","양호",IF(ISERROR(FIND(".",C18)),"불량","주의")))</f>
        <v>양호</v>
      </c>
      <c r="E18" s="130">
        <v>322</v>
      </c>
      <c r="F18" s="123" t="s">
        <v>64</v>
      </c>
      <c r="G18" s="132" t="s">
        <v>82</v>
      </c>
      <c r="H18" s="120" t="str">
        <f t="shared" ref="H18" si="9">IF(G18="","",IF(G18="음성","양호",IF(ISERROR(FIND(".",G18)),"불량","주의")))</f>
        <v>양호</v>
      </c>
    </row>
    <row r="19" spans="1:8" ht="18.75" customHeight="1" x14ac:dyDescent="0.3">
      <c r="A19" s="124"/>
      <c r="B19" s="125" t="s">
        <v>65</v>
      </c>
      <c r="C19" s="127"/>
      <c r="D19" s="129"/>
      <c r="E19" s="131"/>
      <c r="F19" s="125" t="s">
        <v>65</v>
      </c>
      <c r="G19" s="133"/>
      <c r="H19" s="134"/>
    </row>
    <row r="20" spans="1:8" ht="18.75" customHeight="1" x14ac:dyDescent="0.3">
      <c r="A20" s="122"/>
      <c r="B20" s="123"/>
      <c r="C20" s="126"/>
      <c r="D20" s="128" t="str">
        <f t="shared" ref="D20" si="10">IF(C20="","",IF(C20="음성","양호",IF(ISERROR(FIND(".",C20)),"불량","주의")))</f>
        <v/>
      </c>
      <c r="E20" s="130"/>
      <c r="F20" s="123"/>
      <c r="G20" s="132"/>
      <c r="H20" s="120" t="str">
        <f t="shared" ref="H20" si="11">IF(G20="","",IF(G20="음성","양호",IF(ISERROR(FIND(".",G20)),"불량","주의")))</f>
        <v/>
      </c>
    </row>
    <row r="21" spans="1:8" ht="18.75" customHeight="1" x14ac:dyDescent="0.3">
      <c r="A21" s="124"/>
      <c r="B21" s="125"/>
      <c r="C21" s="127"/>
      <c r="D21" s="129"/>
      <c r="E21" s="131"/>
      <c r="F21" s="125"/>
      <c r="G21" s="133"/>
      <c r="H21" s="134"/>
    </row>
    <row r="22" spans="1:8" ht="18.75" customHeight="1" x14ac:dyDescent="0.3">
      <c r="A22" s="122"/>
      <c r="B22" s="123" t="s">
        <v>64</v>
      </c>
      <c r="C22" s="126"/>
      <c r="D22" s="128" t="str">
        <f t="shared" ref="D22" si="12">IF(C22="","",IF(C22="음성","양호",IF(ISERROR(FIND(".",C22)),"불량","주의")))</f>
        <v/>
      </c>
      <c r="E22" s="130"/>
      <c r="F22" s="123" t="s">
        <v>64</v>
      </c>
      <c r="G22" s="132"/>
      <c r="H22" s="120" t="str">
        <f t="shared" ref="H22" si="13">IF(G22="","",IF(G22="음성","양호",IF(ISERROR(FIND(".",G22)),"불량","주의")))</f>
        <v/>
      </c>
    </row>
    <row r="23" spans="1:8" ht="18.75" customHeight="1" x14ac:dyDescent="0.3">
      <c r="A23" s="124"/>
      <c r="B23" s="125" t="s">
        <v>65</v>
      </c>
      <c r="C23" s="127"/>
      <c r="D23" s="129"/>
      <c r="E23" s="131"/>
      <c r="F23" s="125" t="s">
        <v>65</v>
      </c>
      <c r="G23" s="133"/>
      <c r="H23" s="134"/>
    </row>
    <row r="24" spans="1:8" ht="18.75" customHeight="1" x14ac:dyDescent="0.3">
      <c r="A24" s="122"/>
      <c r="B24" s="123" t="s">
        <v>64</v>
      </c>
      <c r="C24" s="126"/>
      <c r="D24" s="128" t="str">
        <f t="shared" ref="D24" si="14">IF(C24="","",IF(C24="음성","양호",IF(ISERROR(FIND(".",C24)),"불량","주의")))</f>
        <v/>
      </c>
      <c r="E24" s="130"/>
      <c r="F24" s="123" t="s">
        <v>64</v>
      </c>
      <c r="G24" s="132"/>
      <c r="H24" s="120" t="str">
        <f t="shared" ref="H24" si="15">IF(G24="","",IF(G24="음성","양호",IF(ISERROR(FIND(".",G24)),"불량","주의")))</f>
        <v/>
      </c>
    </row>
    <row r="25" spans="1:8" ht="18.75" customHeight="1" x14ac:dyDescent="0.3">
      <c r="A25" s="124"/>
      <c r="B25" s="125" t="s">
        <v>65</v>
      </c>
      <c r="C25" s="127"/>
      <c r="D25" s="129"/>
      <c r="E25" s="131"/>
      <c r="F25" s="125" t="s">
        <v>65</v>
      </c>
      <c r="G25" s="133"/>
      <c r="H25" s="134"/>
    </row>
    <row r="26" spans="1:8" ht="18.75" customHeight="1" thickBot="1" x14ac:dyDescent="0.35">
      <c r="A26" s="135"/>
      <c r="B26" s="136" t="s">
        <v>64</v>
      </c>
      <c r="C26" s="139"/>
      <c r="D26" s="128" t="str">
        <f t="shared" ref="D26" si="16">IF(C26="","",IF(C26="음성","양호",IF(ISERROR(FIND(".",C26)),"불량","주의")))</f>
        <v/>
      </c>
      <c r="E26" s="142"/>
      <c r="F26" s="136" t="s">
        <v>64</v>
      </c>
      <c r="G26" s="144"/>
      <c r="H26" s="12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37"/>
      <c r="B27" s="138" t="s">
        <v>65</v>
      </c>
      <c r="C27" s="140"/>
      <c r="D27" s="141"/>
      <c r="E27" s="143"/>
      <c r="F27" s="138" t="s">
        <v>65</v>
      </c>
      <c r="G27" s="145"/>
      <c r="H27" s="121"/>
    </row>
    <row r="28" spans="1:8" x14ac:dyDescent="0.3">
      <c r="A28" s="3"/>
    </row>
    <row r="30" spans="1:8" x14ac:dyDescent="0.3">
      <c r="A30" s="1" t="s">
        <v>36</v>
      </c>
    </row>
    <row r="31" spans="1:8" x14ac:dyDescent="0.3">
      <c r="A31" s="16"/>
      <c r="B31" s="17" t="s">
        <v>11</v>
      </c>
      <c r="C31" s="118" t="s">
        <v>13</v>
      </c>
      <c r="D31" s="118"/>
      <c r="E31" s="118" t="s">
        <v>38</v>
      </c>
      <c r="F31" s="118"/>
      <c r="G31" s="118" t="s">
        <v>14</v>
      </c>
      <c r="H31" s="118"/>
    </row>
    <row r="32" spans="1:8" x14ac:dyDescent="0.3">
      <c r="A32" s="18" t="s">
        <v>10</v>
      </c>
      <c r="B32" s="9"/>
      <c r="C32" s="118"/>
      <c r="D32" s="118"/>
      <c r="E32" s="118"/>
      <c r="F32" s="118"/>
      <c r="G32" s="118"/>
      <c r="H32" s="118"/>
    </row>
    <row r="33" spans="1:8" ht="17.25" customHeight="1" x14ac:dyDescent="0.3">
      <c r="A33" s="119" t="s">
        <v>42</v>
      </c>
      <c r="B33" s="96"/>
      <c r="C33" s="119" t="s">
        <v>44</v>
      </c>
      <c r="D33" s="119"/>
      <c r="E33" s="103" t="s">
        <v>45</v>
      </c>
      <c r="F33" s="103"/>
      <c r="G33" s="96" t="s">
        <v>46</v>
      </c>
      <c r="H33" s="96"/>
    </row>
    <row r="35" spans="1:8" x14ac:dyDescent="0.3">
      <c r="A35" s="19" t="s">
        <v>48</v>
      </c>
      <c r="B35" s="10"/>
      <c r="C35" s="10"/>
      <c r="D35" s="10"/>
      <c r="E35" s="10"/>
      <c r="F35" s="10"/>
      <c r="G35" s="10"/>
      <c r="H35" s="11"/>
    </row>
    <row r="36" spans="1:8" x14ac:dyDescent="0.3">
      <c r="A36" s="20" t="s">
        <v>103</v>
      </c>
      <c r="B36" s="12"/>
      <c r="C36" s="12"/>
      <c r="D36" s="12"/>
      <c r="E36" s="12"/>
      <c r="F36" s="12"/>
      <c r="G36" s="12"/>
      <c r="H36" s="13"/>
    </row>
    <row r="37" spans="1:8" x14ac:dyDescent="0.3">
      <c r="A37" s="20"/>
      <c r="B37" s="12"/>
      <c r="C37" s="12"/>
      <c r="D37" s="12"/>
      <c r="E37" s="12"/>
      <c r="F37" s="12"/>
      <c r="G37" s="12"/>
      <c r="H37" s="13"/>
    </row>
    <row r="38" spans="1:8" x14ac:dyDescent="0.3">
      <c r="A38" s="20"/>
      <c r="B38" s="12"/>
      <c r="C38" s="12"/>
      <c r="D38" s="12"/>
      <c r="E38" s="12"/>
      <c r="F38" s="12"/>
      <c r="G38" s="12"/>
      <c r="H38" s="13"/>
    </row>
    <row r="39" spans="1:8" x14ac:dyDescent="0.3">
      <c r="A39" s="20"/>
      <c r="B39" s="12"/>
      <c r="C39" s="12"/>
      <c r="D39" s="12"/>
      <c r="E39" s="12"/>
      <c r="F39" s="12"/>
      <c r="G39" s="12"/>
      <c r="H39" s="13"/>
    </row>
    <row r="40" spans="1:8" x14ac:dyDescent="0.3">
      <c r="A40" s="22"/>
      <c r="B40" s="14"/>
      <c r="C40" s="14"/>
      <c r="D40" s="14"/>
      <c r="E40" s="14"/>
      <c r="F40" s="14"/>
      <c r="G40" s="14"/>
      <c r="H40" s="15"/>
    </row>
    <row r="43" spans="1:8" x14ac:dyDescent="0.3">
      <c r="A43" s="94" t="s">
        <v>22</v>
      </c>
      <c r="B43" s="94"/>
      <c r="C43" s="94"/>
      <c r="D43" s="94"/>
      <c r="E43" s="94"/>
      <c r="F43" s="94"/>
      <c r="G43" s="94"/>
      <c r="H43" s="94"/>
    </row>
    <row r="44" spans="1:8" ht="17.25" x14ac:dyDescent="0.3">
      <c r="A44" s="95" t="s">
        <v>23</v>
      </c>
      <c r="B44" s="95"/>
      <c r="C44" s="95"/>
      <c r="D44" s="95"/>
      <c r="E44" s="95"/>
      <c r="F44" s="95"/>
      <c r="G44" s="95"/>
      <c r="H44" s="95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2 D16 D20 D24 D26 H8 H10:H27">
    <cfRule type="containsText" dxfId="60" priority="18" operator="containsText" text="불량">
      <formula>NOT(ISERROR(SEARCH("불량",D8)))</formula>
    </cfRule>
  </conditionalFormatting>
  <conditionalFormatting sqref="C8 C10:C27">
    <cfRule type="containsText" dxfId="59" priority="17" operator="containsText" text="양성">
      <formula>NOT(ISERROR(SEARCH("양성",C8)))</formula>
    </cfRule>
  </conditionalFormatting>
  <conditionalFormatting sqref="G8 G10 G14 G12 G18 G16 G20 G22:G27">
    <cfRule type="containsText" dxfId="58" priority="16" operator="containsText" text="양성">
      <formula>NOT(ISERROR(SEARCH("양성",G8)))</formula>
    </cfRule>
  </conditionalFormatting>
  <conditionalFormatting sqref="C11:C25">
    <cfRule type="containsText" dxfId="57" priority="15" operator="containsText" text="양성">
      <formula>NOT(ISERROR(SEARCH("양성",C11)))</formula>
    </cfRule>
  </conditionalFormatting>
  <conditionalFormatting sqref="G10 G12 G14 G16 G18 G20">
    <cfRule type="containsText" dxfId="56" priority="14" operator="containsText" text="양성">
      <formula>NOT(ISERROR(SEARCH("양성",G10)))</formula>
    </cfRule>
  </conditionalFormatting>
  <conditionalFormatting sqref="G14 G12 G18 G16 G20 G22:G25">
    <cfRule type="containsText" dxfId="55" priority="13" operator="containsText" text="양성">
      <formula>NOT(ISERROR(SEARCH("양성",G12)))</formula>
    </cfRule>
  </conditionalFormatting>
  <conditionalFormatting sqref="C11:C25">
    <cfRule type="containsText" dxfId="54" priority="12" operator="containsText" text="양성">
      <formula>NOT(ISERROR(SEARCH("양성",C11)))</formula>
    </cfRule>
  </conditionalFormatting>
  <conditionalFormatting sqref="G10 G12 G14 G16 G18 G20">
    <cfRule type="containsText" dxfId="53" priority="11" operator="containsText" text="양성">
      <formula>NOT(ISERROR(SEARCH("양성",G10)))</formula>
    </cfRule>
  </conditionalFormatting>
  <conditionalFormatting sqref="G14 G12 G18 G16 G20 G22:G25">
    <cfRule type="containsText" dxfId="52" priority="10" operator="containsText" text="양성">
      <formula>NOT(ISERROR(SEARCH("양성",G12)))</formula>
    </cfRule>
  </conditionalFormatting>
  <conditionalFormatting sqref="D8 D22 D10 D14 D18 D12 D16 D20 D24 D26">
    <cfRule type="containsText" dxfId="51" priority="9" operator="containsText" text="주의">
      <formula>NOT(ISERROR(SEARCH("주의",D8)))</formula>
    </cfRule>
  </conditionalFormatting>
  <conditionalFormatting sqref="H8 H10:H27">
    <cfRule type="containsText" dxfId="50" priority="8" operator="containsText" text="주의">
      <formula>NOT(ISERROR(SEARCH("주의",H8)))</formula>
    </cfRule>
  </conditionalFormatting>
  <conditionalFormatting sqref="H8 H22 H10 H14 H18 H12 H16 H20 H24 H26">
    <cfRule type="containsText" dxfId="49" priority="7" operator="containsText" text="주의">
      <formula>NOT(ISERROR(SEARCH("주의",H8)))</formula>
    </cfRule>
  </conditionalFormatting>
  <conditionalFormatting sqref="G8">
    <cfRule type="containsText" dxfId="48" priority="6" operator="containsText" text="양성">
      <formula>NOT(ISERROR(SEARCH("양성",G8)))</formula>
    </cfRule>
  </conditionalFormatting>
  <conditionalFormatting sqref="G10">
    <cfRule type="containsText" dxfId="47" priority="5" operator="containsText" text="양성">
      <formula>NOT(ISERROR(SEARCH("양성",G10)))</formula>
    </cfRule>
  </conditionalFormatting>
  <conditionalFormatting sqref="G10">
    <cfRule type="containsText" dxfId="46" priority="4" operator="containsText" text="양성">
      <formula>NOT(ISERROR(SEARCH("양성",G10)))</formula>
    </cfRule>
  </conditionalFormatting>
  <conditionalFormatting sqref="G8">
    <cfRule type="containsText" dxfId="45" priority="3" operator="containsText" text="양성">
      <formula>NOT(ISERROR(SEARCH("양성",G8)))</formula>
    </cfRule>
  </conditionalFormatting>
  <conditionalFormatting sqref="G8">
    <cfRule type="containsText" dxfId="44" priority="2" operator="containsText" text="양성">
      <formula>NOT(ISERROR(SEARCH("양성",G8)))</formula>
    </cfRule>
  </conditionalFormatting>
  <conditionalFormatting sqref="G10">
    <cfRule type="containsText" dxfId="43" priority="1" operator="containsText" text="양성">
      <formula>NOT(ISERROR(SEARCH("양성",G10)))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14</vt:i4>
      </vt:variant>
    </vt:vector>
  </HeadingPairs>
  <TitlesOfParts>
    <vt:vector size="14" baseType="lpstr">
      <vt:lpstr>세척 후</vt:lpstr>
      <vt:lpstr>세척후_농장</vt:lpstr>
      <vt:lpstr>세척후환경</vt:lpstr>
      <vt:lpstr>세척후환경_농장</vt:lpstr>
      <vt:lpstr>반입 초생추</vt:lpstr>
      <vt:lpstr>반입초생추_농장</vt:lpstr>
      <vt:lpstr>환경 4주</vt:lpstr>
      <vt:lpstr>환경 4주_농장</vt:lpstr>
      <vt:lpstr>환경 8주</vt:lpstr>
      <vt:lpstr>환경 8주_농장</vt:lpstr>
      <vt:lpstr>환경 12주</vt:lpstr>
      <vt:lpstr>환경 12주_농장</vt:lpstr>
      <vt:lpstr>환경 16주</vt:lpstr>
      <vt:lpstr>환경 16주_농장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2018-11-30T02:41:37Z</cp:lastPrinted>
  <dcterms:created xsi:type="dcterms:W3CDTF">2017-08-30T04:14:19Z</dcterms:created>
  <dcterms:modified xsi:type="dcterms:W3CDTF">2019-05-03T00:55:52Z</dcterms:modified>
</cp:coreProperties>
</file>